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0" yWindow="0" windowWidth="28800" windowHeight="12720"/>
  </bookViews>
  <sheets>
    <sheet name="Rekapitulace stavby" sheetId="1" r:id="rId1"/>
    <sheet name="D.1.1 - Architektonicko -..." sheetId="23" r:id="rId2"/>
    <sheet name="D.1.4.a - Zdravotně techn..." sheetId="25" r:id="rId3"/>
    <sheet name="D.1.4.b - Plynové zařízení" sheetId="24" r:id="rId4"/>
    <sheet name="D.1.4.c - 01 - Zařízení p..." sheetId="5" r:id="rId5"/>
    <sheet name="D.1.4.c - 02 - Zařízení p..." sheetId="6" r:id="rId6"/>
    <sheet name="D.1.4.c - 03 - Zařízení p..." sheetId="7" r:id="rId7"/>
    <sheet name="D.1.4.c - 04 - Zařízení p..." sheetId="8" r:id="rId8"/>
    <sheet name="D.1.4.d - 01 - Zařízení v..." sheetId="9" r:id="rId9"/>
    <sheet name="D.1.4.d - 02 - Zařízení v..." sheetId="10" r:id="rId10"/>
    <sheet name="D.1.4.d - 03 - Zařízení v..." sheetId="11" r:id="rId11"/>
    <sheet name="D.1.4.d - 04 - Zařízení v..." sheetId="12" r:id="rId12"/>
    <sheet name="D.1.4.d - 05 - Zařízení v..." sheetId="13" r:id="rId13"/>
    <sheet name="D.1.4.e - SO02.1 - Koteln..." sheetId="26" r:id="rId14"/>
    <sheet name="D.1.4.g - Kotelna parní - MaR" sheetId="22" r:id="rId15"/>
  </sheets>
  <externalReferences>
    <externalReference r:id="rId16"/>
    <externalReference r:id="rId17"/>
    <externalReference r:id="rId18"/>
  </externalReferences>
  <definedNames>
    <definedName name="_xlnm._FilterDatabase" localSheetId="1" hidden="1">'D.1.1 - Architektonicko -...'!$C$89:$K$272</definedName>
    <definedName name="_xlnm._FilterDatabase" localSheetId="2" hidden="1">'D.1.4.a - Zdravotně techn...'!$C$82:$K$132</definedName>
    <definedName name="_xlnm._FilterDatabase" localSheetId="3" hidden="1">'D.1.4.b - Plynové zařízení'!$C$79:$K$125</definedName>
    <definedName name="_xlnm._FilterDatabase" localSheetId="4" hidden="1">'D.1.4.c - 01 - Zařízení p...'!$C$80:$K$177</definedName>
    <definedName name="_xlnm._FilterDatabase" localSheetId="5" hidden="1">'D.1.4.c - 02 - Zařízení p...'!$C$80:$K$165</definedName>
    <definedName name="_xlnm._FilterDatabase" localSheetId="6" hidden="1">'D.1.4.c - 03 - Zařízení p...'!$C$80:$K$139</definedName>
    <definedName name="_xlnm._FilterDatabase" localSheetId="7" hidden="1">'D.1.4.c - 04 - Zařízení p...'!$C$78:$K$124</definedName>
    <definedName name="_xlnm._FilterDatabase" localSheetId="8" hidden="1">'D.1.4.d - 01 - Zařízení v...'!$C$77:$K$94</definedName>
    <definedName name="_xlnm._FilterDatabase" localSheetId="9" hidden="1">'D.1.4.d - 02 - Zařízení v...'!$C$77:$K$89</definedName>
    <definedName name="_xlnm._FilterDatabase" localSheetId="10" hidden="1">'D.1.4.d - 03 - Zařízení v...'!$C$77:$K$95</definedName>
    <definedName name="_xlnm._FilterDatabase" localSheetId="11" hidden="1">'D.1.4.d - 04 - Zařízení v...'!$C$77:$K$82</definedName>
    <definedName name="_xlnm._FilterDatabase" localSheetId="12" hidden="1">'D.1.4.d - 05 - Zařízení v...'!$C$77:$K$88</definedName>
    <definedName name="_xlnm.Print_Titles" localSheetId="1">'D.1.1 - Architektonicko -...'!$89:$89</definedName>
    <definedName name="_xlnm.Print_Titles" localSheetId="2">'D.1.4.a - Zdravotně techn...'!$82:$82</definedName>
    <definedName name="_xlnm.Print_Titles" localSheetId="3">'D.1.4.b - Plynové zařízení'!$79:$79</definedName>
    <definedName name="_xlnm.Print_Titles" localSheetId="4">'D.1.4.c - 01 - Zařízení p...'!$80:$80</definedName>
    <definedName name="_xlnm.Print_Titles" localSheetId="5">'D.1.4.c - 02 - Zařízení p...'!$80:$80</definedName>
    <definedName name="_xlnm.Print_Titles" localSheetId="6">'D.1.4.c - 03 - Zařízení p...'!$80:$80</definedName>
    <definedName name="_xlnm.Print_Titles" localSheetId="7">'D.1.4.c - 04 - Zařízení p...'!$78:$78</definedName>
    <definedName name="_xlnm.Print_Titles" localSheetId="8">'D.1.4.d - 01 - Zařízení v...'!$77:$77</definedName>
    <definedName name="_xlnm.Print_Titles" localSheetId="9">'D.1.4.d - 02 - Zařízení v...'!$77:$77</definedName>
    <definedName name="_xlnm.Print_Titles" localSheetId="10">'D.1.4.d - 03 - Zařízení v...'!$77:$77</definedName>
    <definedName name="_xlnm.Print_Titles" localSheetId="11">'D.1.4.d - 04 - Zařízení v...'!$77:$77</definedName>
    <definedName name="_xlnm.Print_Titles" localSheetId="12">'D.1.4.d - 05 - Zařízení v...'!$77:$77</definedName>
    <definedName name="_xlnm.Print_Titles" localSheetId="13">'D.1.4.e - SO02.1 - Koteln...'!$119:$119</definedName>
    <definedName name="_xlnm.Print_Titles" localSheetId="14">'D.1.4.g - Kotelna parní - MaR'!$121:$121</definedName>
    <definedName name="_xlnm.Print_Titles" localSheetId="0">'Rekapitulace stavby'!$49:$49</definedName>
    <definedName name="_xlnm.Print_Area" localSheetId="1">'D.1.1 - Architektonicko -...'!$C$4:$J$36,'D.1.1 - Architektonicko -...'!$C$42:$J$71,'D.1.1 - Architektonicko -...'!$C$77:$K$272</definedName>
    <definedName name="_xlnm.Print_Area" localSheetId="2">'D.1.4.a - Zdravotně techn...'!$C$4:$J$36,'D.1.4.a - Zdravotně techn...'!$C$42:$J$64,'D.1.4.a - Zdravotně techn...'!$C$70:$K$132</definedName>
    <definedName name="_xlnm.Print_Area" localSheetId="3">'D.1.4.b - Plynové zařízení'!$C$4:$J$36,'D.1.4.b - Plynové zařízení'!$C$42:$J$61,'D.1.4.b - Plynové zařízení'!$C$67:$K$125</definedName>
    <definedName name="_xlnm.Print_Area" localSheetId="4">'D.1.4.c - 01 - Zařízení p...'!$C$4:$J$36,'D.1.4.c - 01 - Zařízení p...'!$C$42:$J$62,'D.1.4.c - 01 - Zařízení p...'!$C$68:$K$177</definedName>
    <definedName name="_xlnm.Print_Area" localSheetId="5">'D.1.4.c - 02 - Zařízení p...'!$C$4:$J$36,'D.1.4.c - 02 - Zařízení p...'!$C$42:$J$62,'D.1.4.c - 02 - Zařízení p...'!$C$68:$K$165</definedName>
    <definedName name="_xlnm.Print_Area" localSheetId="6">'D.1.4.c - 03 - Zařízení p...'!$C$4:$J$36,'D.1.4.c - 03 - Zařízení p...'!$C$42:$J$62,'D.1.4.c - 03 - Zařízení p...'!$C$68:$K$139</definedName>
    <definedName name="_xlnm.Print_Area" localSheetId="7">'D.1.4.c - 04 - Zařízení p...'!$C$4:$J$36,'D.1.4.c - 04 - Zařízení p...'!$C$42:$J$60,'D.1.4.c - 04 - Zařízení p...'!$C$66:$K$124</definedName>
    <definedName name="_xlnm.Print_Area" localSheetId="8">'D.1.4.d - 01 - Zařízení v...'!$C$4:$J$36,'D.1.4.d - 01 - Zařízení v...'!$C$42:$J$59,'D.1.4.d - 01 - Zařízení v...'!$C$65:$K$94</definedName>
    <definedName name="_xlnm.Print_Area" localSheetId="9">'D.1.4.d - 02 - Zařízení v...'!$C$4:$J$36,'D.1.4.d - 02 - Zařízení v...'!$C$42:$J$59,'D.1.4.d - 02 - Zařízení v...'!$C$65:$K$89</definedName>
    <definedName name="_xlnm.Print_Area" localSheetId="10">'D.1.4.d - 03 - Zařízení v...'!$C$4:$J$36,'D.1.4.d - 03 - Zařízení v...'!$C$42:$J$59,'D.1.4.d - 03 - Zařízení v...'!$C$65:$K$95</definedName>
    <definedName name="_xlnm.Print_Area" localSheetId="11">'D.1.4.d - 04 - Zařízení v...'!$C$4:$J$36,'D.1.4.d - 04 - Zařízení v...'!$C$42:$J$59,'D.1.4.d - 04 - Zařízení v...'!$C$65:$K$82</definedName>
    <definedName name="_xlnm.Print_Area" localSheetId="12">'D.1.4.d - 05 - Zařízení v...'!$C$4:$J$36,'D.1.4.d - 05 - Zařízení v...'!$C$42:$J$59,'D.1.4.d - 05 - Zařízení v...'!$C$65:$K$88</definedName>
    <definedName name="_xlnm.Print_Area" localSheetId="13">'D.1.4.e - SO02.1 - Koteln...'!$C$4:$Q$70,'D.1.4.e - SO02.1 - Koteln...'!$C$76:$Q$103,'D.1.4.e - SO02.1 - Koteln...'!$C$109:$Q$173</definedName>
    <definedName name="_xlnm.Print_Area" localSheetId="14">'D.1.4.g - Kotelna parní - MaR'!$C$4:$Q$70,'D.1.4.g - Kotelna parní - MaR'!$C$76:$Q$105,'D.1.4.g - Kotelna parní - MaR'!$C$111:$Q$180</definedName>
    <definedName name="_xlnm.Print_Area" localSheetId="0">'Rekapitulace stavby'!$D$4:$AO$33,'Rekapitulace stavby'!$C$39:$AQ$66</definedName>
  </definedNames>
  <calcPr calcId="152511"/>
</workbook>
</file>

<file path=xl/calcChain.xml><?xml version="1.0" encoding="utf-8"?>
<calcChain xmlns="http://schemas.openxmlformats.org/spreadsheetml/2006/main">
  <c r="F6" i="26" l="1"/>
  <c r="F78" i="26" s="1"/>
  <c r="O9" i="26"/>
  <c r="M114" i="26" s="1"/>
  <c r="O11" i="26"/>
  <c r="E12" i="26"/>
  <c r="F83" i="26" s="1"/>
  <c r="O12" i="26"/>
  <c r="O14" i="26"/>
  <c r="E15" i="26"/>
  <c r="F117" i="26" s="1"/>
  <c r="O15" i="26"/>
  <c r="O17" i="26"/>
  <c r="E18" i="26"/>
  <c r="M83" i="26" s="1"/>
  <c r="O18" i="26"/>
  <c r="O20" i="26"/>
  <c r="E21" i="26"/>
  <c r="M117" i="26" s="1"/>
  <c r="O21" i="26"/>
  <c r="M28" i="26"/>
  <c r="F79" i="26"/>
  <c r="F81" i="26"/>
  <c r="M81" i="26"/>
  <c r="F84" i="26"/>
  <c r="F111" i="26"/>
  <c r="F112" i="26"/>
  <c r="F114" i="26"/>
  <c r="W123" i="26"/>
  <c r="W122" i="26" s="1"/>
  <c r="Y123" i="26"/>
  <c r="Y122" i="26" s="1"/>
  <c r="AA123" i="26"/>
  <c r="AA122" i="26" s="1"/>
  <c r="BE123" i="26"/>
  <c r="BF123" i="26"/>
  <c r="BG123" i="26"/>
  <c r="BH123" i="26"/>
  <c r="BI123" i="26"/>
  <c r="BK123" i="26"/>
  <c r="BK122" i="26" s="1"/>
  <c r="W125" i="26"/>
  <c r="Y125" i="26"/>
  <c r="AA125" i="26"/>
  <c r="BE125" i="26"/>
  <c r="BF125" i="26"/>
  <c r="BG125" i="26"/>
  <c r="BH125" i="26"/>
  <c r="BI125" i="26"/>
  <c r="BK125" i="26"/>
  <c r="W126" i="26"/>
  <c r="Y126" i="26"/>
  <c r="AA126" i="26"/>
  <c r="BE126" i="26"/>
  <c r="BF126" i="26"/>
  <c r="BG126" i="26"/>
  <c r="BH126" i="26"/>
  <c r="BI126" i="26"/>
  <c r="BK126" i="26"/>
  <c r="W128" i="26"/>
  <c r="Y128" i="26"/>
  <c r="AA128" i="26"/>
  <c r="AA127" i="26" s="1"/>
  <c r="BE128" i="26"/>
  <c r="BF128" i="26"/>
  <c r="BG128" i="26"/>
  <c r="BH128" i="26"/>
  <c r="BI128" i="26"/>
  <c r="BK128" i="26"/>
  <c r="W129" i="26"/>
  <c r="Y129" i="26"/>
  <c r="AA129" i="26"/>
  <c r="BE129" i="26"/>
  <c r="BF129" i="26"/>
  <c r="BG129" i="26"/>
  <c r="BH129" i="26"/>
  <c r="BI129" i="26"/>
  <c r="BK129" i="26"/>
  <c r="W130" i="26"/>
  <c r="Y130" i="26"/>
  <c r="AA130" i="26"/>
  <c r="BE130" i="26"/>
  <c r="BF130" i="26"/>
  <c r="BG130" i="26"/>
  <c r="BH130" i="26"/>
  <c r="BI130" i="26"/>
  <c r="BK130" i="26"/>
  <c r="BE131" i="26"/>
  <c r="W131" i="26"/>
  <c r="Y131" i="26"/>
  <c r="AA131" i="26"/>
  <c r="BF131" i="26"/>
  <c r="BG131" i="26"/>
  <c r="BH131" i="26"/>
  <c r="BI131" i="26"/>
  <c r="BK131" i="26"/>
  <c r="W132" i="26"/>
  <c r="Y132" i="26"/>
  <c r="AA132" i="26"/>
  <c r="BE132" i="26"/>
  <c r="BF132" i="26"/>
  <c r="BG132" i="26"/>
  <c r="BH132" i="26"/>
  <c r="BI132" i="26"/>
  <c r="BK132" i="26"/>
  <c r="W134" i="26"/>
  <c r="Y134" i="26"/>
  <c r="AA134" i="26"/>
  <c r="BE134" i="26"/>
  <c r="BF134" i="26"/>
  <c r="BG134" i="26"/>
  <c r="BH134" i="26"/>
  <c r="BI134" i="26"/>
  <c r="BK134" i="26"/>
  <c r="W135" i="26"/>
  <c r="Y135" i="26"/>
  <c r="AA135" i="26"/>
  <c r="BE135" i="26"/>
  <c r="BF135" i="26"/>
  <c r="BG135" i="26"/>
  <c r="BH135" i="26"/>
  <c r="BI135" i="26"/>
  <c r="BK135" i="26"/>
  <c r="W136" i="26"/>
  <c r="Y136" i="26"/>
  <c r="AA136" i="26"/>
  <c r="BE136" i="26"/>
  <c r="BF136" i="26"/>
  <c r="BG136" i="26"/>
  <c r="BH136" i="26"/>
  <c r="BI136" i="26"/>
  <c r="BK136" i="26"/>
  <c r="W137" i="26"/>
  <c r="Y137" i="26"/>
  <c r="AA137" i="26"/>
  <c r="BE137" i="26"/>
  <c r="BF137" i="26"/>
  <c r="BG137" i="26"/>
  <c r="BH137" i="26"/>
  <c r="BI137" i="26"/>
  <c r="BK137" i="26"/>
  <c r="W138" i="26"/>
  <c r="Y138" i="26"/>
  <c r="AA138" i="26"/>
  <c r="BE138" i="26"/>
  <c r="BF138" i="26"/>
  <c r="BG138" i="26"/>
  <c r="BH138" i="26"/>
  <c r="BI138" i="26"/>
  <c r="BK138" i="26"/>
  <c r="W139" i="26"/>
  <c r="Y139" i="26"/>
  <c r="AA139" i="26"/>
  <c r="BE139" i="26"/>
  <c r="BF139" i="26"/>
  <c r="BG139" i="26"/>
  <c r="BH139" i="26"/>
  <c r="BI139" i="26"/>
  <c r="BK139" i="26"/>
  <c r="W140" i="26"/>
  <c r="Y140" i="26"/>
  <c r="AA140" i="26"/>
  <c r="BE140" i="26"/>
  <c r="BF140" i="26"/>
  <c r="BG140" i="26"/>
  <c r="BH140" i="26"/>
  <c r="BI140" i="26"/>
  <c r="BK140" i="26"/>
  <c r="W141" i="26"/>
  <c r="Y141" i="26"/>
  <c r="AA141" i="26"/>
  <c r="BE141" i="26"/>
  <c r="BF141" i="26"/>
  <c r="BG141" i="26"/>
  <c r="BH141" i="26"/>
  <c r="BI141" i="26"/>
  <c r="BK141" i="26"/>
  <c r="W142" i="26"/>
  <c r="Y142" i="26"/>
  <c r="AA142" i="26"/>
  <c r="BE142" i="26"/>
  <c r="BF142" i="26"/>
  <c r="BG142" i="26"/>
  <c r="BH142" i="26"/>
  <c r="BI142" i="26"/>
  <c r="BK142" i="26"/>
  <c r="W144" i="26"/>
  <c r="Y144" i="26"/>
  <c r="AA144" i="26"/>
  <c r="BE144" i="26"/>
  <c r="BF144" i="26"/>
  <c r="BG144" i="26"/>
  <c r="BH144" i="26"/>
  <c r="BI144" i="26"/>
  <c r="BK144" i="26"/>
  <c r="W145" i="26"/>
  <c r="W143" i="26" s="1"/>
  <c r="Y145" i="26"/>
  <c r="AA145" i="26"/>
  <c r="BE145" i="26"/>
  <c r="BF145" i="26"/>
  <c r="BG145" i="26"/>
  <c r="BH145" i="26"/>
  <c r="BI145" i="26"/>
  <c r="BK145" i="26"/>
  <c r="W146" i="26"/>
  <c r="Y146" i="26"/>
  <c r="AA146" i="26"/>
  <c r="BE146" i="26"/>
  <c r="BF146" i="26"/>
  <c r="BG146" i="26"/>
  <c r="BH146" i="26"/>
  <c r="BI146" i="26"/>
  <c r="BK146" i="26"/>
  <c r="W147" i="26"/>
  <c r="Y147" i="26"/>
  <c r="AA147" i="26"/>
  <c r="BE147" i="26"/>
  <c r="BF147" i="26"/>
  <c r="BG147" i="26"/>
  <c r="BH147" i="26"/>
  <c r="BI147" i="26"/>
  <c r="BK147" i="26"/>
  <c r="W148" i="26"/>
  <c r="Y148" i="26"/>
  <c r="AA148" i="26"/>
  <c r="BE148" i="26"/>
  <c r="BF148" i="26"/>
  <c r="BG148" i="26"/>
  <c r="BH148" i="26"/>
  <c r="BI148" i="26"/>
  <c r="BK148" i="26"/>
  <c r="W149" i="26"/>
  <c r="Y149" i="26"/>
  <c r="AA149" i="26"/>
  <c r="BE149" i="26"/>
  <c r="BF149" i="26"/>
  <c r="BG149" i="26"/>
  <c r="BH149" i="26"/>
  <c r="BI149" i="26"/>
  <c r="BK149" i="26"/>
  <c r="W150" i="26"/>
  <c r="Y150" i="26"/>
  <c r="AA150" i="26"/>
  <c r="BE150" i="26"/>
  <c r="BF150" i="26"/>
  <c r="BG150" i="26"/>
  <c r="BH150" i="26"/>
  <c r="BI150" i="26"/>
  <c r="BK150" i="26"/>
  <c r="W151" i="26"/>
  <c r="Y151" i="26"/>
  <c r="AA151" i="26"/>
  <c r="BE151" i="26"/>
  <c r="BF151" i="26"/>
  <c r="BG151" i="26"/>
  <c r="BH151" i="26"/>
  <c r="BI151" i="26"/>
  <c r="BK151" i="26"/>
  <c r="W152" i="26"/>
  <c r="Y152" i="26"/>
  <c r="AA152" i="26"/>
  <c r="BE152" i="26"/>
  <c r="BF152" i="26"/>
  <c r="BG152" i="26"/>
  <c r="BH152" i="26"/>
  <c r="BI152" i="26"/>
  <c r="BK152" i="26"/>
  <c r="W153" i="26"/>
  <c r="Y153" i="26"/>
  <c r="AA153" i="26"/>
  <c r="BE153" i="26"/>
  <c r="BF153" i="26"/>
  <c r="BG153" i="26"/>
  <c r="BH153" i="26"/>
  <c r="BI153" i="26"/>
  <c r="BK153" i="26"/>
  <c r="W154" i="26"/>
  <c r="Y154" i="26"/>
  <c r="AA154" i="26"/>
  <c r="BE154" i="26"/>
  <c r="BF154" i="26"/>
  <c r="BG154" i="26"/>
  <c r="BH154" i="26"/>
  <c r="BI154" i="26"/>
  <c r="BK154" i="26"/>
  <c r="W156" i="26"/>
  <c r="Y156" i="26"/>
  <c r="Y155" i="26" s="1"/>
  <c r="AA156" i="26"/>
  <c r="BE156" i="26"/>
  <c r="BF156" i="26"/>
  <c r="BG156" i="26"/>
  <c r="BH156" i="26"/>
  <c r="BI156" i="26"/>
  <c r="BK156" i="26"/>
  <c r="W157" i="26"/>
  <c r="Y157" i="26"/>
  <c r="AA157" i="26"/>
  <c r="BE157" i="26"/>
  <c r="BF157" i="26"/>
  <c r="BG157" i="26"/>
  <c r="BH157" i="26"/>
  <c r="BI157" i="26"/>
  <c r="BK157" i="26"/>
  <c r="W158" i="26"/>
  <c r="Y158" i="26"/>
  <c r="AA158" i="26"/>
  <c r="BE158" i="26"/>
  <c r="BF158" i="26"/>
  <c r="BG158" i="26"/>
  <c r="BH158" i="26"/>
  <c r="BI158" i="26"/>
  <c r="BK158" i="26"/>
  <c r="W159" i="26"/>
  <c r="Y159" i="26"/>
  <c r="AA159" i="26"/>
  <c r="BE159" i="26"/>
  <c r="BF159" i="26"/>
  <c r="BG159" i="26"/>
  <c r="BH159" i="26"/>
  <c r="BI159" i="26"/>
  <c r="BK159" i="26"/>
  <c r="W160" i="26"/>
  <c r="Y160" i="26"/>
  <c r="AA160" i="26"/>
  <c r="BE160" i="26"/>
  <c r="BF160" i="26"/>
  <c r="BG160" i="26"/>
  <c r="BH160" i="26"/>
  <c r="BI160" i="26"/>
  <c r="BK160" i="26"/>
  <c r="W161" i="26"/>
  <c r="Y161" i="26"/>
  <c r="AA161" i="26"/>
  <c r="BE161" i="26"/>
  <c r="BF161" i="26"/>
  <c r="BG161" i="26"/>
  <c r="BH161" i="26"/>
  <c r="BI161" i="26"/>
  <c r="BK161" i="26"/>
  <c r="W162" i="26"/>
  <c r="Y162" i="26"/>
  <c r="AA162" i="26"/>
  <c r="BE162" i="26"/>
  <c r="BF162" i="26"/>
  <c r="BG162" i="26"/>
  <c r="BH162" i="26"/>
  <c r="BI162" i="26"/>
  <c r="BK162" i="26"/>
  <c r="W163" i="26"/>
  <c r="Y163" i="26"/>
  <c r="AA163" i="26"/>
  <c r="BE163" i="26"/>
  <c r="BF163" i="26"/>
  <c r="BG163" i="26"/>
  <c r="BH163" i="26"/>
  <c r="BI163" i="26"/>
  <c r="BK163" i="26"/>
  <c r="W166" i="26"/>
  <c r="Y166" i="26"/>
  <c r="AA166" i="26"/>
  <c r="BE166" i="26"/>
  <c r="BF166" i="26"/>
  <c r="BG166" i="26"/>
  <c r="BH166" i="26"/>
  <c r="BI166" i="26"/>
  <c r="BK166" i="26"/>
  <c r="W167" i="26"/>
  <c r="Y167" i="26"/>
  <c r="AA167" i="26"/>
  <c r="BE167" i="26"/>
  <c r="BF167" i="26"/>
  <c r="BG167" i="26"/>
  <c r="BH167" i="26"/>
  <c r="BI167" i="26"/>
  <c r="BK167" i="26"/>
  <c r="W168" i="26"/>
  <c r="Y168" i="26"/>
  <c r="AA168" i="26"/>
  <c r="BE168" i="26"/>
  <c r="BF168" i="26"/>
  <c r="BG168" i="26"/>
  <c r="BH168" i="26"/>
  <c r="BI168" i="26"/>
  <c r="BK168" i="26"/>
  <c r="W169" i="26"/>
  <c r="Y169" i="26"/>
  <c r="AA169" i="26"/>
  <c r="BE169" i="26"/>
  <c r="BF169" i="26"/>
  <c r="BG169" i="26"/>
  <c r="BH169" i="26"/>
  <c r="BI169" i="26"/>
  <c r="BK169" i="26"/>
  <c r="W170" i="26"/>
  <c r="Y170" i="26"/>
  <c r="AA170" i="26"/>
  <c r="BE170" i="26"/>
  <c r="BF170" i="26"/>
  <c r="BG170" i="26"/>
  <c r="BH170" i="26"/>
  <c r="BI170" i="26"/>
  <c r="BK170" i="26"/>
  <c r="W173" i="26"/>
  <c r="W172" i="26" s="1"/>
  <c r="W171" i="26" s="1"/>
  <c r="Y173" i="26"/>
  <c r="Y172" i="26" s="1"/>
  <c r="Y171" i="26" s="1"/>
  <c r="AA173" i="26"/>
  <c r="AA172" i="26" s="1"/>
  <c r="AA171" i="26" s="1"/>
  <c r="BE173" i="26"/>
  <c r="BF173" i="26"/>
  <c r="BG173" i="26"/>
  <c r="BH173" i="26"/>
  <c r="BI173" i="26"/>
  <c r="BK173" i="26"/>
  <c r="BK172" i="26" s="1"/>
  <c r="BK171" i="26" s="1"/>
  <c r="N98" i="26" s="1"/>
  <c r="AA155" i="26" l="1"/>
  <c r="Y143" i="26"/>
  <c r="BK133" i="26"/>
  <c r="N93" i="26" s="1"/>
  <c r="W133" i="26"/>
  <c r="W121" i="26" s="1"/>
  <c r="W120" i="26" s="1"/>
  <c r="AA133" i="26"/>
  <c r="BK143" i="26"/>
  <c r="N94" i="26" s="1"/>
  <c r="AA143" i="26"/>
  <c r="Y133" i="26"/>
  <c r="H34" i="26"/>
  <c r="BK165" i="26"/>
  <c r="BK164" i="26" s="1"/>
  <c r="N96" i="26" s="1"/>
  <c r="W165" i="26"/>
  <c r="W164" i="26" s="1"/>
  <c r="AA165" i="26"/>
  <c r="AA164" i="26" s="1"/>
  <c r="H36" i="26"/>
  <c r="Y127" i="26"/>
  <c r="BK124" i="26"/>
  <c r="N91" i="26" s="1"/>
  <c r="H33" i="26"/>
  <c r="W124" i="26"/>
  <c r="H35" i="26"/>
  <c r="AA124" i="26"/>
  <c r="M33" i="26"/>
  <c r="BK155" i="26"/>
  <c r="N95" i="26" s="1"/>
  <c r="W155" i="26"/>
  <c r="Y165" i="26"/>
  <c r="Y164" i="26" s="1"/>
  <c r="BK127" i="26"/>
  <c r="N92" i="26" s="1"/>
  <c r="W127" i="26"/>
  <c r="M32" i="26"/>
  <c r="Y124" i="26"/>
  <c r="H32" i="26"/>
  <c r="M116" i="26"/>
  <c r="M84" i="26"/>
  <c r="AA121" i="26"/>
  <c r="Y121" i="26"/>
  <c r="Y120" i="26" s="1"/>
  <c r="N97" i="26"/>
  <c r="N122" i="26"/>
  <c r="N90" i="26" s="1"/>
  <c r="N99" i="26"/>
  <c r="F116" i="26"/>
  <c r="E45" i="25"/>
  <c r="E47" i="25"/>
  <c r="F49" i="25"/>
  <c r="J49" i="25"/>
  <c r="F51" i="25"/>
  <c r="J51" i="25"/>
  <c r="F52" i="25"/>
  <c r="E73" i="25"/>
  <c r="E75" i="25"/>
  <c r="F77" i="25"/>
  <c r="J77" i="25"/>
  <c r="F79" i="25"/>
  <c r="J79" i="25"/>
  <c r="F80" i="25"/>
  <c r="P86" i="25"/>
  <c r="P85" i="25" s="1"/>
  <c r="P84" i="25" s="1"/>
  <c r="R86" i="25"/>
  <c r="R85" i="25" s="1"/>
  <c r="R84" i="25" s="1"/>
  <c r="T86" i="25"/>
  <c r="T85" i="25" s="1"/>
  <c r="T84" i="25" s="1"/>
  <c r="BE86" i="25"/>
  <c r="BF86" i="25"/>
  <c r="BG86" i="25"/>
  <c r="BH86" i="25"/>
  <c r="BI86" i="25"/>
  <c r="BK86" i="25"/>
  <c r="BK85" i="25" s="1"/>
  <c r="P89" i="25"/>
  <c r="R89" i="25"/>
  <c r="T89" i="25"/>
  <c r="BE89" i="25"/>
  <c r="BF89" i="25"/>
  <c r="BG89" i="25"/>
  <c r="BH89" i="25"/>
  <c r="BI89" i="25"/>
  <c r="BK89" i="25"/>
  <c r="P90" i="25"/>
  <c r="R90" i="25"/>
  <c r="T90" i="25"/>
  <c r="BE90" i="25"/>
  <c r="BF90" i="25"/>
  <c r="BG90" i="25"/>
  <c r="BH90" i="25"/>
  <c r="BI90" i="25"/>
  <c r="BK90" i="25"/>
  <c r="P92" i="25"/>
  <c r="P91" i="25" s="1"/>
  <c r="R92" i="25"/>
  <c r="R91" i="25" s="1"/>
  <c r="R88" i="25" s="1"/>
  <c r="T92" i="25"/>
  <c r="T91" i="25" s="1"/>
  <c r="BE92" i="25"/>
  <c r="BF92" i="25"/>
  <c r="BG92" i="25"/>
  <c r="BH92" i="25"/>
  <c r="BI92" i="25"/>
  <c r="BK92" i="25"/>
  <c r="BK91" i="25" s="1"/>
  <c r="J61" i="25" s="1"/>
  <c r="P94" i="25"/>
  <c r="R94" i="25"/>
  <c r="T94" i="25"/>
  <c r="BE94" i="25"/>
  <c r="BF94" i="25"/>
  <c r="BG94" i="25"/>
  <c r="BH94" i="25"/>
  <c r="BI94" i="25"/>
  <c r="BK94" i="25"/>
  <c r="P95" i="25"/>
  <c r="R95" i="25"/>
  <c r="T95" i="25"/>
  <c r="BE95" i="25"/>
  <c r="BF95" i="25"/>
  <c r="BG95" i="25"/>
  <c r="BH95" i="25"/>
  <c r="BI95" i="25"/>
  <c r="BK95" i="25"/>
  <c r="P96" i="25"/>
  <c r="R96" i="25"/>
  <c r="T96" i="25"/>
  <c r="BE96" i="25"/>
  <c r="BF96" i="25"/>
  <c r="BG96" i="25"/>
  <c r="BH96" i="25"/>
  <c r="BI96" i="25"/>
  <c r="BK96" i="25"/>
  <c r="P97" i="25"/>
  <c r="R97" i="25"/>
  <c r="T97" i="25"/>
  <c r="BE97" i="25"/>
  <c r="BF97" i="25"/>
  <c r="BG97" i="25"/>
  <c r="BH97" i="25"/>
  <c r="BI97" i="25"/>
  <c r="BK97" i="25"/>
  <c r="P98" i="25"/>
  <c r="R98" i="25"/>
  <c r="T98" i="25"/>
  <c r="BE98" i="25"/>
  <c r="BF98" i="25"/>
  <c r="BG98" i="25"/>
  <c r="BH98" i="25"/>
  <c r="BI98" i="25"/>
  <c r="BK98" i="25"/>
  <c r="P99" i="25"/>
  <c r="R99" i="25"/>
  <c r="T99" i="25"/>
  <c r="BE99" i="25"/>
  <c r="BF99" i="25"/>
  <c r="BG99" i="25"/>
  <c r="BH99" i="25"/>
  <c r="BI99" i="25"/>
  <c r="BK99" i="25"/>
  <c r="BE100" i="25"/>
  <c r="P100" i="25"/>
  <c r="R100" i="25"/>
  <c r="T100" i="25"/>
  <c r="BF100" i="25"/>
  <c r="BG100" i="25"/>
  <c r="BH100" i="25"/>
  <c r="BI100" i="25"/>
  <c r="BK100" i="25"/>
  <c r="P101" i="25"/>
  <c r="R101" i="25"/>
  <c r="T101" i="25"/>
  <c r="BE101" i="25"/>
  <c r="BF101" i="25"/>
  <c r="BG101" i="25"/>
  <c r="BH101" i="25"/>
  <c r="BI101" i="25"/>
  <c r="BK101" i="25"/>
  <c r="P102" i="25"/>
  <c r="R102" i="25"/>
  <c r="T102" i="25"/>
  <c r="BE102" i="25"/>
  <c r="BF102" i="25"/>
  <c r="BG102" i="25"/>
  <c r="BH102" i="25"/>
  <c r="BI102" i="25"/>
  <c r="BK102" i="25"/>
  <c r="P103" i="25"/>
  <c r="R103" i="25"/>
  <c r="T103" i="25"/>
  <c r="BE103" i="25"/>
  <c r="BF103" i="25"/>
  <c r="BG103" i="25"/>
  <c r="BH103" i="25"/>
  <c r="BI103" i="25"/>
  <c r="BK103" i="25"/>
  <c r="P104" i="25"/>
  <c r="R104" i="25"/>
  <c r="T104" i="25"/>
  <c r="BE104" i="25"/>
  <c r="BF104" i="25"/>
  <c r="BG104" i="25"/>
  <c r="BH104" i="25"/>
  <c r="BI104" i="25"/>
  <c r="BK104" i="25"/>
  <c r="P105" i="25"/>
  <c r="R105" i="25"/>
  <c r="T105" i="25"/>
  <c r="BE105" i="25"/>
  <c r="BF105" i="25"/>
  <c r="BG105" i="25"/>
  <c r="BH105" i="25"/>
  <c r="BI105" i="25"/>
  <c r="BK105" i="25"/>
  <c r="P106" i="25"/>
  <c r="R106" i="25"/>
  <c r="T106" i="25"/>
  <c r="BE106" i="25"/>
  <c r="BF106" i="25"/>
  <c r="BG106" i="25"/>
  <c r="BH106" i="25"/>
  <c r="BI106" i="25"/>
  <c r="BK106" i="25"/>
  <c r="P107" i="25"/>
  <c r="R107" i="25"/>
  <c r="T107" i="25"/>
  <c r="BE107" i="25"/>
  <c r="BF107" i="25"/>
  <c r="BG107" i="25"/>
  <c r="BH107" i="25"/>
  <c r="BI107" i="25"/>
  <c r="BK107" i="25"/>
  <c r="P108" i="25"/>
  <c r="R108" i="25"/>
  <c r="T108" i="25"/>
  <c r="BE108" i="25"/>
  <c r="BF108" i="25"/>
  <c r="BG108" i="25"/>
  <c r="BH108" i="25"/>
  <c r="BI108" i="25"/>
  <c r="BK108" i="25"/>
  <c r="P109" i="25"/>
  <c r="R109" i="25"/>
  <c r="T109" i="25"/>
  <c r="BE109" i="25"/>
  <c r="BF109" i="25"/>
  <c r="BG109" i="25"/>
  <c r="BH109" i="25"/>
  <c r="BI109" i="25"/>
  <c r="BK109" i="25"/>
  <c r="P111" i="25"/>
  <c r="P110" i="25" s="1"/>
  <c r="R111" i="25"/>
  <c r="T111" i="25"/>
  <c r="BE111" i="25"/>
  <c r="BF111" i="25"/>
  <c r="BG111" i="25"/>
  <c r="BH111" i="25"/>
  <c r="BI111" i="25"/>
  <c r="BK111" i="25"/>
  <c r="P112" i="25"/>
  <c r="R112" i="25"/>
  <c r="T112" i="25"/>
  <c r="BE112" i="25"/>
  <c r="BF112" i="25"/>
  <c r="BG112" i="25"/>
  <c r="BH112" i="25"/>
  <c r="BI112" i="25"/>
  <c r="BK112" i="25"/>
  <c r="BE113" i="25"/>
  <c r="P113" i="25"/>
  <c r="R113" i="25"/>
  <c r="T113" i="25"/>
  <c r="BF113" i="25"/>
  <c r="BG113" i="25"/>
  <c r="BH113" i="25"/>
  <c r="BI113" i="25"/>
  <c r="BK113" i="25"/>
  <c r="P114" i="25"/>
  <c r="R114" i="25"/>
  <c r="T114" i="25"/>
  <c r="BE114" i="25"/>
  <c r="BF114" i="25"/>
  <c r="BG114" i="25"/>
  <c r="BH114" i="25"/>
  <c r="BI114" i="25"/>
  <c r="BK114" i="25"/>
  <c r="P115" i="25"/>
  <c r="R115" i="25"/>
  <c r="T115" i="25"/>
  <c r="BE115" i="25"/>
  <c r="BF115" i="25"/>
  <c r="BG115" i="25"/>
  <c r="BH115" i="25"/>
  <c r="BI115" i="25"/>
  <c r="BK115" i="25"/>
  <c r="P116" i="25"/>
  <c r="R116" i="25"/>
  <c r="T116" i="25"/>
  <c r="BE116" i="25"/>
  <c r="BF116" i="25"/>
  <c r="BG116" i="25"/>
  <c r="BH116" i="25"/>
  <c r="BI116" i="25"/>
  <c r="BK116" i="25"/>
  <c r="P117" i="25"/>
  <c r="R117" i="25"/>
  <c r="T117" i="25"/>
  <c r="BE117" i="25"/>
  <c r="BF117" i="25"/>
  <c r="BG117" i="25"/>
  <c r="BH117" i="25"/>
  <c r="BI117" i="25"/>
  <c r="BK117" i="25"/>
  <c r="P118" i="25"/>
  <c r="R118" i="25"/>
  <c r="T118" i="25"/>
  <c r="BE118" i="25"/>
  <c r="BF118" i="25"/>
  <c r="BG118" i="25"/>
  <c r="BH118" i="25"/>
  <c r="BI118" i="25"/>
  <c r="BK118" i="25"/>
  <c r="P119" i="25"/>
  <c r="R119" i="25"/>
  <c r="T119" i="25"/>
  <c r="BE119" i="25"/>
  <c r="BF119" i="25"/>
  <c r="BG119" i="25"/>
  <c r="BH119" i="25"/>
  <c r="BI119" i="25"/>
  <c r="BK119" i="25"/>
  <c r="P120" i="25"/>
  <c r="R120" i="25"/>
  <c r="T120" i="25"/>
  <c r="BE120" i="25"/>
  <c r="BF120" i="25"/>
  <c r="BG120" i="25"/>
  <c r="BH120" i="25"/>
  <c r="BI120" i="25"/>
  <c r="BK120" i="25"/>
  <c r="P121" i="25"/>
  <c r="R121" i="25"/>
  <c r="T121" i="25"/>
  <c r="BE121" i="25"/>
  <c r="BF121" i="25"/>
  <c r="BG121" i="25"/>
  <c r="BH121" i="25"/>
  <c r="BI121" i="25"/>
  <c r="BK121" i="25"/>
  <c r="P122" i="25"/>
  <c r="R122" i="25"/>
  <c r="T122" i="25"/>
  <c r="BE122" i="25"/>
  <c r="BF122" i="25"/>
  <c r="BG122" i="25"/>
  <c r="BH122" i="25"/>
  <c r="BI122" i="25"/>
  <c r="BK122" i="25"/>
  <c r="P123" i="25"/>
  <c r="R123" i="25"/>
  <c r="T123" i="25"/>
  <c r="BE123" i="25"/>
  <c r="BF123" i="25"/>
  <c r="BG123" i="25"/>
  <c r="BH123" i="25"/>
  <c r="BI123" i="25"/>
  <c r="BK123" i="25"/>
  <c r="P124" i="25"/>
  <c r="R124" i="25"/>
  <c r="T124" i="25"/>
  <c r="BE124" i="25"/>
  <c r="BF124" i="25"/>
  <c r="BG124" i="25"/>
  <c r="BH124" i="25"/>
  <c r="BI124" i="25"/>
  <c r="BK124" i="25"/>
  <c r="P125" i="25"/>
  <c r="R125" i="25"/>
  <c r="T125" i="25"/>
  <c r="BE125" i="25"/>
  <c r="BF125" i="25"/>
  <c r="BG125" i="25"/>
  <c r="BH125" i="25"/>
  <c r="BI125" i="25"/>
  <c r="BK125" i="25"/>
  <c r="P126" i="25"/>
  <c r="R126" i="25"/>
  <c r="T126" i="25"/>
  <c r="BE126" i="25"/>
  <c r="BF126" i="25"/>
  <c r="BG126" i="25"/>
  <c r="BH126" i="25"/>
  <c r="BI126" i="25"/>
  <c r="BK126" i="25"/>
  <c r="P127" i="25"/>
  <c r="R127" i="25"/>
  <c r="T127" i="25"/>
  <c r="BE127" i="25"/>
  <c r="BF127" i="25"/>
  <c r="BG127" i="25"/>
  <c r="BH127" i="25"/>
  <c r="BI127" i="25"/>
  <c r="BK127" i="25"/>
  <c r="P128" i="25"/>
  <c r="R128" i="25"/>
  <c r="T128" i="25"/>
  <c r="BE128" i="25"/>
  <c r="BF128" i="25"/>
  <c r="BG128" i="25"/>
  <c r="BH128" i="25"/>
  <c r="BI128" i="25"/>
  <c r="BK128" i="25"/>
  <c r="P129" i="25"/>
  <c r="R129" i="25"/>
  <c r="T129" i="25"/>
  <c r="BE129" i="25"/>
  <c r="BF129" i="25"/>
  <c r="BG129" i="25"/>
  <c r="BH129" i="25"/>
  <c r="BI129" i="25"/>
  <c r="BK129" i="25"/>
  <c r="P130" i="25"/>
  <c r="R130" i="25"/>
  <c r="T130" i="25"/>
  <c r="BE130" i="25"/>
  <c r="BF130" i="25"/>
  <c r="BG130" i="25"/>
  <c r="BH130" i="25"/>
  <c r="BI130" i="25"/>
  <c r="BK130" i="25"/>
  <c r="P131" i="25"/>
  <c r="R131" i="25"/>
  <c r="T131" i="25"/>
  <c r="BE131" i="25"/>
  <c r="BF131" i="25"/>
  <c r="BG131" i="25"/>
  <c r="BH131" i="25"/>
  <c r="BI131" i="25"/>
  <c r="BK131" i="25"/>
  <c r="P132" i="25"/>
  <c r="R132" i="25"/>
  <c r="T132" i="25"/>
  <c r="BE132" i="25"/>
  <c r="BF132" i="25"/>
  <c r="BG132" i="25"/>
  <c r="BH132" i="25"/>
  <c r="BI132" i="25"/>
  <c r="BK132" i="25"/>
  <c r="BK121" i="26" l="1"/>
  <c r="N121" i="26" s="1"/>
  <c r="N89" i="26" s="1"/>
  <c r="R110" i="25"/>
  <c r="R93" i="25" s="1"/>
  <c r="R87" i="25" s="1"/>
  <c r="R83" i="25" s="1"/>
  <c r="P93" i="25"/>
  <c r="J31" i="25"/>
  <c r="F33" i="25"/>
  <c r="BK88" i="25"/>
  <c r="P88" i="25"/>
  <c r="P87" i="25" s="1"/>
  <c r="P83" i="25" s="1"/>
  <c r="F30" i="25"/>
  <c r="F34" i="25"/>
  <c r="F32" i="25"/>
  <c r="T93" i="25"/>
  <c r="AA120" i="26"/>
  <c r="BK110" i="25"/>
  <c r="J63" i="25" s="1"/>
  <c r="T110" i="25"/>
  <c r="BK84" i="25"/>
  <c r="J85" i="25"/>
  <c r="J58" i="25" s="1"/>
  <c r="T88" i="25"/>
  <c r="J60" i="25"/>
  <c r="F31" i="25"/>
  <c r="J30" i="25"/>
  <c r="BK120" i="26" l="1"/>
  <c r="N120" i="26" s="1"/>
  <c r="N88" i="26" s="1"/>
  <c r="M27" i="26" s="1"/>
  <c r="BK93" i="25"/>
  <c r="T87" i="25"/>
  <c r="T83" i="25" s="1"/>
  <c r="J84" i="25"/>
  <c r="J57" i="25" s="1"/>
  <c r="L103" i="26" l="1"/>
  <c r="J62" i="25"/>
  <c r="BK87" i="25"/>
  <c r="M30" i="26"/>
  <c r="L38" i="26" s="1"/>
  <c r="AC27" i="26"/>
  <c r="AG64" i="1" s="1"/>
  <c r="J59" i="25" l="1"/>
  <c r="BK83" i="25"/>
  <c r="J83" i="25" s="1"/>
  <c r="E45" i="24"/>
  <c r="E47" i="24"/>
  <c r="F49" i="24"/>
  <c r="J49" i="24"/>
  <c r="F51" i="24"/>
  <c r="J51" i="24"/>
  <c r="F52" i="24"/>
  <c r="E70" i="24"/>
  <c r="E72" i="24"/>
  <c r="F74" i="24"/>
  <c r="J74" i="24"/>
  <c r="F76" i="24"/>
  <c r="J76" i="24"/>
  <c r="F77" i="24"/>
  <c r="P83" i="24"/>
  <c r="R83" i="24"/>
  <c r="T83" i="24"/>
  <c r="BE83" i="24"/>
  <c r="BF83" i="24"/>
  <c r="F31" i="24" s="1"/>
  <c r="BG83" i="24"/>
  <c r="BH83" i="24"/>
  <c r="BI83" i="24"/>
  <c r="BK83" i="24"/>
  <c r="P84" i="24"/>
  <c r="P82" i="24" s="1"/>
  <c r="R84" i="24"/>
  <c r="T84" i="24"/>
  <c r="BE84" i="24"/>
  <c r="BF84" i="24"/>
  <c r="BG84" i="24"/>
  <c r="BH84" i="24"/>
  <c r="BI84" i="24"/>
  <c r="BK84" i="24"/>
  <c r="P85" i="24"/>
  <c r="R85" i="24"/>
  <c r="T85" i="24"/>
  <c r="BE85" i="24"/>
  <c r="BF85" i="24"/>
  <c r="BG85" i="24"/>
  <c r="BH85" i="24"/>
  <c r="BI85" i="24"/>
  <c r="BK85" i="24"/>
  <c r="P86" i="24"/>
  <c r="R86" i="24"/>
  <c r="T86" i="24"/>
  <c r="BE86" i="24"/>
  <c r="BF86" i="24"/>
  <c r="BG86" i="24"/>
  <c r="BH86" i="24"/>
  <c r="BI86" i="24"/>
  <c r="BK86" i="24"/>
  <c r="P87" i="24"/>
  <c r="R87" i="24"/>
  <c r="T87" i="24"/>
  <c r="BE87" i="24"/>
  <c r="BF87" i="24"/>
  <c r="BG87" i="24"/>
  <c r="BH87" i="24"/>
  <c r="BI87" i="24"/>
  <c r="BK87" i="24"/>
  <c r="P88" i="24"/>
  <c r="R88" i="24"/>
  <c r="T88" i="24"/>
  <c r="BE88" i="24"/>
  <c r="BF88" i="24"/>
  <c r="BG88" i="24"/>
  <c r="BH88" i="24"/>
  <c r="BI88" i="24"/>
  <c r="BK88" i="24"/>
  <c r="P89" i="24"/>
  <c r="R89" i="24"/>
  <c r="T89" i="24"/>
  <c r="BE89" i="24"/>
  <c r="BF89" i="24"/>
  <c r="BG89" i="24"/>
  <c r="BH89" i="24"/>
  <c r="BI89" i="24"/>
  <c r="BK89" i="24"/>
  <c r="P90" i="24"/>
  <c r="R90" i="24"/>
  <c r="T90" i="24"/>
  <c r="BE90" i="24"/>
  <c r="BF90" i="24"/>
  <c r="BG90" i="24"/>
  <c r="BH90" i="24"/>
  <c r="BI90" i="24"/>
  <c r="BK90" i="24"/>
  <c r="P91" i="24"/>
  <c r="R91" i="24"/>
  <c r="T91" i="24"/>
  <c r="BE91" i="24"/>
  <c r="BF91" i="24"/>
  <c r="BG91" i="24"/>
  <c r="BH91" i="24"/>
  <c r="BI91" i="24"/>
  <c r="BK91" i="24"/>
  <c r="P92" i="24"/>
  <c r="R92" i="24"/>
  <c r="T92" i="24"/>
  <c r="BE92" i="24"/>
  <c r="BF92" i="24"/>
  <c r="BG92" i="24"/>
  <c r="BH92" i="24"/>
  <c r="BI92" i="24"/>
  <c r="BK92" i="24"/>
  <c r="P93" i="24"/>
  <c r="R93" i="24"/>
  <c r="T93" i="24"/>
  <c r="BE93" i="24"/>
  <c r="BF93" i="24"/>
  <c r="BG93" i="24"/>
  <c r="BH93" i="24"/>
  <c r="BI93" i="24"/>
  <c r="BK93" i="24"/>
  <c r="P94" i="24"/>
  <c r="R94" i="24"/>
  <c r="T94" i="24"/>
  <c r="BE94" i="24"/>
  <c r="BF94" i="24"/>
  <c r="BG94" i="24"/>
  <c r="BH94" i="24"/>
  <c r="BI94" i="24"/>
  <c r="BK94" i="24"/>
  <c r="P95" i="24"/>
  <c r="R95" i="24"/>
  <c r="T95" i="24"/>
  <c r="BE95" i="24"/>
  <c r="BF95" i="24"/>
  <c r="BG95" i="24"/>
  <c r="BH95" i="24"/>
  <c r="BI95" i="24"/>
  <c r="BK95" i="24"/>
  <c r="P96" i="24"/>
  <c r="R96" i="24"/>
  <c r="T96" i="24"/>
  <c r="BE96" i="24"/>
  <c r="BF96" i="24"/>
  <c r="BG96" i="24"/>
  <c r="BH96" i="24"/>
  <c r="BI96" i="24"/>
  <c r="BK96" i="24"/>
  <c r="BE97" i="24"/>
  <c r="P97" i="24"/>
  <c r="R97" i="24"/>
  <c r="T97" i="24"/>
  <c r="BF97" i="24"/>
  <c r="BG97" i="24"/>
  <c r="BH97" i="24"/>
  <c r="BI97" i="24"/>
  <c r="BK97" i="24"/>
  <c r="P98" i="24"/>
  <c r="R98" i="24"/>
  <c r="T98" i="24"/>
  <c r="BE98" i="24"/>
  <c r="BF98" i="24"/>
  <c r="BG98" i="24"/>
  <c r="BH98" i="24"/>
  <c r="BI98" i="24"/>
  <c r="BK98" i="24"/>
  <c r="P99" i="24"/>
  <c r="R99" i="24"/>
  <c r="T99" i="24"/>
  <c r="BE99" i="24"/>
  <c r="BF99" i="24"/>
  <c r="BG99" i="24"/>
  <c r="BH99" i="24"/>
  <c r="BI99" i="24"/>
  <c r="BK99" i="24"/>
  <c r="P100" i="24"/>
  <c r="R100" i="24"/>
  <c r="T100" i="24"/>
  <c r="BE100" i="24"/>
  <c r="BF100" i="24"/>
  <c r="BG100" i="24"/>
  <c r="BH100" i="24"/>
  <c r="BI100" i="24"/>
  <c r="BK100" i="24"/>
  <c r="P101" i="24"/>
  <c r="R101" i="24"/>
  <c r="T101" i="24"/>
  <c r="BE101" i="24"/>
  <c r="BF101" i="24"/>
  <c r="BG101" i="24"/>
  <c r="BH101" i="24"/>
  <c r="BI101" i="24"/>
  <c r="BK101" i="24"/>
  <c r="P102" i="24"/>
  <c r="R102" i="24"/>
  <c r="T102" i="24"/>
  <c r="BE102" i="24"/>
  <c r="BF102" i="24"/>
  <c r="BG102" i="24"/>
  <c r="BH102" i="24"/>
  <c r="BI102" i="24"/>
  <c r="BK102" i="24"/>
  <c r="P103" i="24"/>
  <c r="R103" i="24"/>
  <c r="T103" i="24"/>
  <c r="BE103" i="24"/>
  <c r="BF103" i="24"/>
  <c r="BG103" i="24"/>
  <c r="BH103" i="24"/>
  <c r="BI103" i="24"/>
  <c r="BK103" i="24"/>
  <c r="P104" i="24"/>
  <c r="R104" i="24"/>
  <c r="T104" i="24"/>
  <c r="BE104" i="24"/>
  <c r="BF104" i="24"/>
  <c r="BG104" i="24"/>
  <c r="BH104" i="24"/>
  <c r="BI104" i="24"/>
  <c r="BK104" i="24"/>
  <c r="P105" i="24"/>
  <c r="R105" i="24"/>
  <c r="T105" i="24"/>
  <c r="BE105" i="24"/>
  <c r="BF105" i="24"/>
  <c r="BG105" i="24"/>
  <c r="BH105" i="24"/>
  <c r="BI105" i="24"/>
  <c r="BK105" i="24"/>
  <c r="P106" i="24"/>
  <c r="R106" i="24"/>
  <c r="T106" i="24"/>
  <c r="BE106" i="24"/>
  <c r="BF106" i="24"/>
  <c r="BG106" i="24"/>
  <c r="BH106" i="24"/>
  <c r="BI106" i="24"/>
  <c r="BK106" i="24"/>
  <c r="P107" i="24"/>
  <c r="R107" i="24"/>
  <c r="T107" i="24"/>
  <c r="BE107" i="24"/>
  <c r="BF107" i="24"/>
  <c r="BG107" i="24"/>
  <c r="BH107" i="24"/>
  <c r="BI107" i="24"/>
  <c r="BK107" i="24"/>
  <c r="P108" i="24"/>
  <c r="R108" i="24"/>
  <c r="T108" i="24"/>
  <c r="BE108" i="24"/>
  <c r="BF108" i="24"/>
  <c r="BG108" i="24"/>
  <c r="BH108" i="24"/>
  <c r="BI108" i="24"/>
  <c r="BK108" i="24"/>
  <c r="P109" i="24"/>
  <c r="R109" i="24"/>
  <c r="T109" i="24"/>
  <c r="BE109" i="24"/>
  <c r="BF109" i="24"/>
  <c r="BG109" i="24"/>
  <c r="BH109" i="24"/>
  <c r="BI109" i="24"/>
  <c r="BK109" i="24"/>
  <c r="P110" i="24"/>
  <c r="R110" i="24"/>
  <c r="T110" i="24"/>
  <c r="BE110" i="24"/>
  <c r="BF110" i="24"/>
  <c r="BG110" i="24"/>
  <c r="BH110" i="24"/>
  <c r="BI110" i="24"/>
  <c r="BK110" i="24"/>
  <c r="P111" i="24"/>
  <c r="R111" i="24"/>
  <c r="T111" i="24"/>
  <c r="BE111" i="24"/>
  <c r="BF111" i="24"/>
  <c r="BG111" i="24"/>
  <c r="BH111" i="24"/>
  <c r="BI111" i="24"/>
  <c r="BK111" i="24"/>
  <c r="P112" i="24"/>
  <c r="R112" i="24"/>
  <c r="T112" i="24"/>
  <c r="BE112" i="24"/>
  <c r="BF112" i="24"/>
  <c r="BG112" i="24"/>
  <c r="BH112" i="24"/>
  <c r="BI112" i="24"/>
  <c r="BK112" i="24"/>
  <c r="P113" i="24"/>
  <c r="R113" i="24"/>
  <c r="T113" i="24"/>
  <c r="BE113" i="24"/>
  <c r="BF113" i="24"/>
  <c r="BG113" i="24"/>
  <c r="BH113" i="24"/>
  <c r="BI113" i="24"/>
  <c r="BK113" i="24"/>
  <c r="P114" i="24"/>
  <c r="R114" i="24"/>
  <c r="T114" i="24"/>
  <c r="BE114" i="24"/>
  <c r="BF114" i="24"/>
  <c r="BG114" i="24"/>
  <c r="BH114" i="24"/>
  <c r="BI114" i="24"/>
  <c r="BK114" i="24"/>
  <c r="P115" i="24"/>
  <c r="R115" i="24"/>
  <c r="T115" i="24"/>
  <c r="BE115" i="24"/>
  <c r="BF115" i="24"/>
  <c r="BG115" i="24"/>
  <c r="BH115" i="24"/>
  <c r="BI115" i="24"/>
  <c r="BK115" i="24"/>
  <c r="P116" i="24"/>
  <c r="R116" i="24"/>
  <c r="T116" i="24"/>
  <c r="BE116" i="24"/>
  <c r="BF116" i="24"/>
  <c r="BG116" i="24"/>
  <c r="BH116" i="24"/>
  <c r="BI116" i="24"/>
  <c r="BK116" i="24"/>
  <c r="P117" i="24"/>
  <c r="R117" i="24"/>
  <c r="T117" i="24"/>
  <c r="BE117" i="24"/>
  <c r="BF117" i="24"/>
  <c r="BG117" i="24"/>
  <c r="BH117" i="24"/>
  <c r="BI117" i="24"/>
  <c r="BK117" i="24"/>
  <c r="P118" i="24"/>
  <c r="R118" i="24"/>
  <c r="T118" i="24"/>
  <c r="BE118" i="24"/>
  <c r="BF118" i="24"/>
  <c r="BG118" i="24"/>
  <c r="BH118" i="24"/>
  <c r="BI118" i="24"/>
  <c r="BK118" i="24"/>
  <c r="P119" i="24"/>
  <c r="R119" i="24"/>
  <c r="T119" i="24"/>
  <c r="BE119" i="24"/>
  <c r="BF119" i="24"/>
  <c r="BG119" i="24"/>
  <c r="BH119" i="24"/>
  <c r="BI119" i="24"/>
  <c r="BK119" i="24"/>
  <c r="P120" i="24"/>
  <c r="R120" i="24"/>
  <c r="T120" i="24"/>
  <c r="BE120" i="24"/>
  <c r="BF120" i="24"/>
  <c r="BG120" i="24"/>
  <c r="BH120" i="24"/>
  <c r="BI120" i="24"/>
  <c r="BK120" i="24"/>
  <c r="BK121" i="24"/>
  <c r="J59" i="24" s="1"/>
  <c r="P122" i="24"/>
  <c r="P121" i="24" s="1"/>
  <c r="R122" i="24"/>
  <c r="R121" i="24" s="1"/>
  <c r="T122" i="24"/>
  <c r="T121" i="24" s="1"/>
  <c r="BE122" i="24"/>
  <c r="BF122" i="24"/>
  <c r="BG122" i="24"/>
  <c r="BH122" i="24"/>
  <c r="BI122" i="24"/>
  <c r="BK122" i="24"/>
  <c r="P124" i="24"/>
  <c r="R124" i="24"/>
  <c r="T124" i="24"/>
  <c r="T123" i="24" s="1"/>
  <c r="BE124" i="24"/>
  <c r="BF124" i="24"/>
  <c r="BG124" i="24"/>
  <c r="BH124" i="24"/>
  <c r="BI124" i="24"/>
  <c r="BK124" i="24"/>
  <c r="P125" i="24"/>
  <c r="P123" i="24" s="1"/>
  <c r="R125" i="24"/>
  <c r="T125" i="24"/>
  <c r="BE125" i="24"/>
  <c r="BF125" i="24"/>
  <c r="BG125" i="24"/>
  <c r="BH125" i="24"/>
  <c r="BI125" i="24"/>
  <c r="BK125" i="24"/>
  <c r="BK123" i="24" s="1"/>
  <c r="J60" i="24" s="1"/>
  <c r="J27" i="25" l="1"/>
  <c r="J56" i="25"/>
  <c r="P81" i="24"/>
  <c r="P80" i="24" s="1"/>
  <c r="F30" i="24"/>
  <c r="F33" i="24"/>
  <c r="F32" i="24"/>
  <c r="R82" i="24"/>
  <c r="F34" i="24"/>
  <c r="BK82" i="24"/>
  <c r="BK81" i="24" s="1"/>
  <c r="T82" i="24"/>
  <c r="T81" i="24" s="1"/>
  <c r="T80" i="24" s="1"/>
  <c r="R123" i="24"/>
  <c r="J31" i="24"/>
  <c r="J82" i="24"/>
  <c r="J58" i="24" s="1"/>
  <c r="R81" i="24"/>
  <c r="R80" i="24" s="1"/>
  <c r="J30" i="24"/>
  <c r="E7" i="23"/>
  <c r="E45" i="23" s="1"/>
  <c r="J12" i="23"/>
  <c r="J17" i="23"/>
  <c r="E18" i="23"/>
  <c r="F87" i="23" s="1"/>
  <c r="J18" i="23"/>
  <c r="J20" i="23"/>
  <c r="E21" i="23"/>
  <c r="J51" i="23" s="1"/>
  <c r="J21" i="23"/>
  <c r="E47" i="23"/>
  <c r="F49" i="23"/>
  <c r="J49" i="23"/>
  <c r="F51" i="23"/>
  <c r="E82" i="23"/>
  <c r="F84" i="23"/>
  <c r="J84" i="23"/>
  <c r="F86" i="23"/>
  <c r="P93" i="23"/>
  <c r="R93" i="23"/>
  <c r="T93" i="23"/>
  <c r="BC93" i="23"/>
  <c r="BD93" i="23"/>
  <c r="BE93" i="23"/>
  <c r="BF93" i="23"/>
  <c r="BG93" i="23"/>
  <c r="BI93" i="23"/>
  <c r="P96" i="23"/>
  <c r="R96" i="23"/>
  <c r="T96" i="23"/>
  <c r="BC96" i="23"/>
  <c r="BD96" i="23"/>
  <c r="BE96" i="23"/>
  <c r="BF96" i="23"/>
  <c r="BG96" i="23"/>
  <c r="BI96" i="23"/>
  <c r="BC99" i="23"/>
  <c r="P99" i="23"/>
  <c r="R99" i="23"/>
  <c r="T99" i="23"/>
  <c r="BD99" i="23"/>
  <c r="BE99" i="23"/>
  <c r="BF99" i="23"/>
  <c r="BG99" i="23"/>
  <c r="BI99" i="23"/>
  <c r="P100" i="23"/>
  <c r="R100" i="23"/>
  <c r="T100" i="23"/>
  <c r="BC100" i="23"/>
  <c r="BD100" i="23"/>
  <c r="BE100" i="23"/>
  <c r="BF100" i="23"/>
  <c r="BG100" i="23"/>
  <c r="BI100" i="23"/>
  <c r="BC103" i="23"/>
  <c r="P103" i="23"/>
  <c r="R103" i="23"/>
  <c r="T103" i="23"/>
  <c r="BD103" i="23"/>
  <c r="BE103" i="23"/>
  <c r="BF103" i="23"/>
  <c r="BG103" i="23"/>
  <c r="BI103" i="23"/>
  <c r="P105" i="23"/>
  <c r="R105" i="23"/>
  <c r="T105" i="23"/>
  <c r="BC105" i="23"/>
  <c r="BD105" i="23"/>
  <c r="BE105" i="23"/>
  <c r="BF105" i="23"/>
  <c r="BG105" i="23"/>
  <c r="BI105" i="23"/>
  <c r="BC112" i="23"/>
  <c r="P112" i="23"/>
  <c r="R112" i="23"/>
  <c r="T112" i="23"/>
  <c r="BD112" i="23"/>
  <c r="BE112" i="23"/>
  <c r="BF112" i="23"/>
  <c r="BG112" i="23"/>
  <c r="BI112" i="23"/>
  <c r="P117" i="23"/>
  <c r="R117" i="23"/>
  <c r="T117" i="23"/>
  <c r="BC117" i="23"/>
  <c r="BD117" i="23"/>
  <c r="BE117" i="23"/>
  <c r="BF117" i="23"/>
  <c r="BG117" i="23"/>
  <c r="BI117" i="23"/>
  <c r="P119" i="23"/>
  <c r="R119" i="23"/>
  <c r="T119" i="23"/>
  <c r="BC119" i="23"/>
  <c r="BD119" i="23"/>
  <c r="BE119" i="23"/>
  <c r="BF119" i="23"/>
  <c r="BG119" i="23"/>
  <c r="BI119" i="23"/>
  <c r="BC120" i="23"/>
  <c r="P120" i="23"/>
  <c r="R120" i="23"/>
  <c r="T120" i="23"/>
  <c r="BD120" i="23"/>
  <c r="BE120" i="23"/>
  <c r="BF120" i="23"/>
  <c r="BG120" i="23"/>
  <c r="BI120" i="23"/>
  <c r="BC122" i="23"/>
  <c r="P122" i="23"/>
  <c r="R122" i="23"/>
  <c r="T122" i="23"/>
  <c r="BD122" i="23"/>
  <c r="BE122" i="23"/>
  <c r="BF122" i="23"/>
  <c r="BG122" i="23"/>
  <c r="BI122" i="23"/>
  <c r="BC127" i="23"/>
  <c r="P127" i="23"/>
  <c r="R127" i="23"/>
  <c r="T127" i="23"/>
  <c r="BD127" i="23"/>
  <c r="BE127" i="23"/>
  <c r="BF127" i="23"/>
  <c r="BG127" i="23"/>
  <c r="BI127" i="23"/>
  <c r="BC131" i="23"/>
  <c r="P131" i="23"/>
  <c r="R131" i="23"/>
  <c r="T131" i="23"/>
  <c r="BD131" i="23"/>
  <c r="BE131" i="23"/>
  <c r="BF131" i="23"/>
  <c r="BG131" i="23"/>
  <c r="BI131" i="23"/>
  <c r="BC140" i="23"/>
  <c r="P140" i="23"/>
  <c r="R140" i="23"/>
  <c r="T140" i="23"/>
  <c r="BD140" i="23"/>
  <c r="BE140" i="23"/>
  <c r="BF140" i="23"/>
  <c r="BG140" i="23"/>
  <c r="BI140" i="23"/>
  <c r="P143" i="23"/>
  <c r="R143" i="23"/>
  <c r="T143" i="23"/>
  <c r="BC143" i="23"/>
  <c r="BD143" i="23"/>
  <c r="BE143" i="23"/>
  <c r="BF143" i="23"/>
  <c r="BG143" i="23"/>
  <c r="BI143" i="23"/>
  <c r="BC146" i="23"/>
  <c r="P146" i="23"/>
  <c r="R146" i="23"/>
  <c r="T146" i="23"/>
  <c r="BD146" i="23"/>
  <c r="BE146" i="23"/>
  <c r="BF146" i="23"/>
  <c r="BG146" i="23"/>
  <c r="BI146" i="23"/>
  <c r="BC150" i="23"/>
  <c r="P150" i="23"/>
  <c r="R150" i="23"/>
  <c r="T150" i="23"/>
  <c r="BD150" i="23"/>
  <c r="BE150" i="23"/>
  <c r="BF150" i="23"/>
  <c r="BG150" i="23"/>
  <c r="BI150" i="23"/>
  <c r="BC156" i="23"/>
  <c r="P156" i="23"/>
  <c r="R156" i="23"/>
  <c r="T156" i="23"/>
  <c r="BD156" i="23"/>
  <c r="BE156" i="23"/>
  <c r="BF156" i="23"/>
  <c r="BG156" i="23"/>
  <c r="BI156" i="23"/>
  <c r="P160" i="23"/>
  <c r="R160" i="23"/>
  <c r="T160" i="23"/>
  <c r="BC160" i="23"/>
  <c r="BD160" i="23"/>
  <c r="BE160" i="23"/>
  <c r="BF160" i="23"/>
  <c r="BG160" i="23"/>
  <c r="BI160" i="23"/>
  <c r="BC164" i="23"/>
  <c r="P164" i="23"/>
  <c r="R164" i="23"/>
  <c r="T164" i="23"/>
  <c r="BD164" i="23"/>
  <c r="BE164" i="23"/>
  <c r="BF164" i="23"/>
  <c r="BG164" i="23"/>
  <c r="BI164" i="23"/>
  <c r="P168" i="23"/>
  <c r="R168" i="23"/>
  <c r="T168" i="23"/>
  <c r="BC168" i="23"/>
  <c r="BD168" i="23"/>
  <c r="BE168" i="23"/>
  <c r="BF168" i="23"/>
  <c r="BG168" i="23"/>
  <c r="BI168" i="23"/>
  <c r="BC172" i="23"/>
  <c r="P172" i="23"/>
  <c r="R172" i="23"/>
  <c r="T172" i="23"/>
  <c r="BD172" i="23"/>
  <c r="BE172" i="23"/>
  <c r="BF172" i="23"/>
  <c r="BG172" i="23"/>
  <c r="BI172" i="23"/>
  <c r="P177" i="23"/>
  <c r="R177" i="23"/>
  <c r="T177" i="23"/>
  <c r="BC177" i="23"/>
  <c r="BD177" i="23"/>
  <c r="BE177" i="23"/>
  <c r="BF177" i="23"/>
  <c r="BG177" i="23"/>
  <c r="BI177" i="23"/>
  <c r="BC180" i="23"/>
  <c r="P180" i="23"/>
  <c r="R180" i="23"/>
  <c r="T180" i="23"/>
  <c r="BD180" i="23"/>
  <c r="BE180" i="23"/>
  <c r="BF180" i="23"/>
  <c r="BG180" i="23"/>
  <c r="BI180" i="23"/>
  <c r="P183" i="23"/>
  <c r="R183" i="23"/>
  <c r="T183" i="23"/>
  <c r="BC183" i="23"/>
  <c r="BD183" i="23"/>
  <c r="BE183" i="23"/>
  <c r="BF183" i="23"/>
  <c r="BG183" i="23"/>
  <c r="BI183" i="23"/>
  <c r="BC187" i="23"/>
  <c r="P187" i="23"/>
  <c r="R187" i="23"/>
  <c r="T187" i="23"/>
  <c r="BD187" i="23"/>
  <c r="BE187" i="23"/>
  <c r="BF187" i="23"/>
  <c r="BG187" i="23"/>
  <c r="BI187" i="23"/>
  <c r="P191" i="23"/>
  <c r="R191" i="23"/>
  <c r="T191" i="23"/>
  <c r="BC191" i="23"/>
  <c r="BD191" i="23"/>
  <c r="BE191" i="23"/>
  <c r="BF191" i="23"/>
  <c r="BG191" i="23"/>
  <c r="BI191" i="23"/>
  <c r="BC199" i="23"/>
  <c r="P199" i="23"/>
  <c r="R199" i="23"/>
  <c r="T199" i="23"/>
  <c r="BD199" i="23"/>
  <c r="BE199" i="23"/>
  <c r="BF199" i="23"/>
  <c r="BG199" i="23"/>
  <c r="BI199" i="23"/>
  <c r="P202" i="23"/>
  <c r="R202" i="23"/>
  <c r="T202" i="23"/>
  <c r="BC202" i="23"/>
  <c r="BD202" i="23"/>
  <c r="BE202" i="23"/>
  <c r="BF202" i="23"/>
  <c r="BG202" i="23"/>
  <c r="BI202" i="23"/>
  <c r="P205" i="23"/>
  <c r="R205" i="23"/>
  <c r="T205" i="23"/>
  <c r="BC205" i="23"/>
  <c r="BD205" i="23"/>
  <c r="BE205" i="23"/>
  <c r="BF205" i="23"/>
  <c r="BG205" i="23"/>
  <c r="BI205" i="23"/>
  <c r="P207" i="23"/>
  <c r="R207" i="23"/>
  <c r="T207" i="23"/>
  <c r="BC207" i="23"/>
  <c r="BD207" i="23"/>
  <c r="BE207" i="23"/>
  <c r="BF207" i="23"/>
  <c r="BG207" i="23"/>
  <c r="BI207" i="23"/>
  <c r="P214" i="23"/>
  <c r="R214" i="23"/>
  <c r="T214" i="23"/>
  <c r="BC214" i="23"/>
  <c r="BD214" i="23"/>
  <c r="BE214" i="23"/>
  <c r="BF214" i="23"/>
  <c r="BG214" i="23"/>
  <c r="BI214" i="23"/>
  <c r="BC217" i="23"/>
  <c r="P217" i="23"/>
  <c r="R217" i="23"/>
  <c r="T217" i="23"/>
  <c r="BD217" i="23"/>
  <c r="BE217" i="23"/>
  <c r="BF217" i="23"/>
  <c r="BG217" i="23"/>
  <c r="BI217" i="23"/>
  <c r="P221" i="23"/>
  <c r="R221" i="23"/>
  <c r="T221" i="23"/>
  <c r="BC221" i="23"/>
  <c r="BD221" i="23"/>
  <c r="BE221" i="23"/>
  <c r="BF221" i="23"/>
  <c r="BG221" i="23"/>
  <c r="BI221" i="23"/>
  <c r="P222" i="23"/>
  <c r="R222" i="23"/>
  <c r="T222" i="23"/>
  <c r="BC222" i="23"/>
  <c r="BD222" i="23"/>
  <c r="BE222" i="23"/>
  <c r="BF222" i="23"/>
  <c r="BG222" i="23"/>
  <c r="BI222" i="23"/>
  <c r="P223" i="23"/>
  <c r="R223" i="23"/>
  <c r="T223" i="23"/>
  <c r="BC223" i="23"/>
  <c r="BD223" i="23"/>
  <c r="BE223" i="23"/>
  <c r="BF223" i="23"/>
  <c r="BG223" i="23"/>
  <c r="BI223" i="23"/>
  <c r="BC224" i="23"/>
  <c r="P224" i="23"/>
  <c r="R224" i="23"/>
  <c r="T224" i="23"/>
  <c r="BD224" i="23"/>
  <c r="BE224" i="23"/>
  <c r="BF224" i="23"/>
  <c r="BG224" i="23"/>
  <c r="BI224" i="23"/>
  <c r="BC226" i="23"/>
  <c r="P226" i="23"/>
  <c r="R226" i="23"/>
  <c r="T226" i="23"/>
  <c r="BD226" i="23"/>
  <c r="BE226" i="23"/>
  <c r="BF226" i="23"/>
  <c r="BG226" i="23"/>
  <c r="BI226" i="23"/>
  <c r="P228" i="23"/>
  <c r="R228" i="23"/>
  <c r="R227" i="23" s="1"/>
  <c r="T228" i="23"/>
  <c r="BC228" i="23"/>
  <c r="BD228" i="23"/>
  <c r="BE228" i="23"/>
  <c r="BF228" i="23"/>
  <c r="BG228" i="23"/>
  <c r="BI228" i="23"/>
  <c r="BI227" i="23" s="1"/>
  <c r="J64" i="23" s="1"/>
  <c r="BC229" i="23"/>
  <c r="P229" i="23"/>
  <c r="R229" i="23"/>
  <c r="T229" i="23"/>
  <c r="BD229" i="23"/>
  <c r="BE229" i="23"/>
  <c r="BF229" i="23"/>
  <c r="BG229" i="23"/>
  <c r="BI229" i="23"/>
  <c r="P232" i="23"/>
  <c r="R232" i="23"/>
  <c r="T232" i="23"/>
  <c r="BC232" i="23"/>
  <c r="BD232" i="23"/>
  <c r="BE232" i="23"/>
  <c r="BF232" i="23"/>
  <c r="BG232" i="23"/>
  <c r="BI232" i="23"/>
  <c r="P236" i="23"/>
  <c r="R236" i="23"/>
  <c r="T236" i="23"/>
  <c r="BC236" i="23"/>
  <c r="BD236" i="23"/>
  <c r="BE236" i="23"/>
  <c r="BF236" i="23"/>
  <c r="BG236" i="23"/>
  <c r="BI236" i="23"/>
  <c r="P238" i="23"/>
  <c r="R238" i="23"/>
  <c r="T238" i="23"/>
  <c r="BC238" i="23"/>
  <c r="BD238" i="23"/>
  <c r="BE238" i="23"/>
  <c r="BF238" i="23"/>
  <c r="BG238" i="23"/>
  <c r="BI238" i="23"/>
  <c r="BC239" i="23"/>
  <c r="P239" i="23"/>
  <c r="R239" i="23"/>
  <c r="T239" i="23"/>
  <c r="BD239" i="23"/>
  <c r="BE239" i="23"/>
  <c r="BF239" i="23"/>
  <c r="BG239" i="23"/>
  <c r="BI239" i="23"/>
  <c r="BC241" i="23"/>
  <c r="P241" i="23"/>
  <c r="R241" i="23"/>
  <c r="T241" i="23"/>
  <c r="BD241" i="23"/>
  <c r="BE241" i="23"/>
  <c r="BF241" i="23"/>
  <c r="BG241" i="23"/>
  <c r="BI241" i="23"/>
  <c r="P243" i="23"/>
  <c r="P242" i="23" s="1"/>
  <c r="R243" i="23"/>
  <c r="R242" i="23" s="1"/>
  <c r="T243" i="23"/>
  <c r="T242" i="23" s="1"/>
  <c r="BC243" i="23"/>
  <c r="BD243" i="23"/>
  <c r="BE243" i="23"/>
  <c r="BF243" i="23"/>
  <c r="BG243" i="23"/>
  <c r="BI243" i="23"/>
  <c r="BI242" i="23" s="1"/>
  <c r="J67" i="23" s="1"/>
  <c r="BC245" i="23"/>
  <c r="P245" i="23"/>
  <c r="R245" i="23"/>
  <c r="T245" i="23"/>
  <c r="BD245" i="23"/>
  <c r="BE245" i="23"/>
  <c r="BF245" i="23"/>
  <c r="BG245" i="23"/>
  <c r="BI245" i="23"/>
  <c r="BC249" i="23"/>
  <c r="P249" i="23"/>
  <c r="R249" i="23"/>
  <c r="T249" i="23"/>
  <c r="BD249" i="23"/>
  <c r="BE249" i="23"/>
  <c r="BF249" i="23"/>
  <c r="BG249" i="23"/>
  <c r="BI249" i="23"/>
  <c r="P252" i="23"/>
  <c r="R252" i="23"/>
  <c r="T252" i="23"/>
  <c r="BC252" i="23"/>
  <c r="BD252" i="23"/>
  <c r="BE252" i="23"/>
  <c r="BF252" i="23"/>
  <c r="BG252" i="23"/>
  <c r="BI252" i="23"/>
  <c r="BC257" i="23"/>
  <c r="P257" i="23"/>
  <c r="R257" i="23"/>
  <c r="T257" i="23"/>
  <c r="BD257" i="23"/>
  <c r="BE257" i="23"/>
  <c r="BF257" i="23"/>
  <c r="BG257" i="23"/>
  <c r="BI257" i="23"/>
  <c r="P258" i="23"/>
  <c r="R258" i="23"/>
  <c r="T258" i="23"/>
  <c r="BC258" i="23"/>
  <c r="BD258" i="23"/>
  <c r="BE258" i="23"/>
  <c r="BF258" i="23"/>
  <c r="BG258" i="23"/>
  <c r="BI258" i="23"/>
  <c r="BC260" i="23"/>
  <c r="P260" i="23"/>
  <c r="R260" i="23"/>
  <c r="T260" i="23"/>
  <c r="BD260" i="23"/>
  <c r="BE260" i="23"/>
  <c r="BF260" i="23"/>
  <c r="BG260" i="23"/>
  <c r="BI260" i="23"/>
  <c r="BC264" i="23"/>
  <c r="P264" i="23"/>
  <c r="R264" i="23"/>
  <c r="T264" i="23"/>
  <c r="BD264" i="23"/>
  <c r="BE264" i="23"/>
  <c r="BF264" i="23"/>
  <c r="BG264" i="23"/>
  <c r="BI264" i="23"/>
  <c r="P265" i="23"/>
  <c r="R265" i="23"/>
  <c r="T265" i="23"/>
  <c r="BC265" i="23"/>
  <c r="BD265" i="23"/>
  <c r="BE265" i="23"/>
  <c r="BF265" i="23"/>
  <c r="BG265" i="23"/>
  <c r="BI265" i="23"/>
  <c r="BC266" i="23"/>
  <c r="P266" i="23"/>
  <c r="R266" i="23"/>
  <c r="T266" i="23"/>
  <c r="BD266" i="23"/>
  <c r="BE266" i="23"/>
  <c r="BF266" i="23"/>
  <c r="BG266" i="23"/>
  <c r="BI266" i="23"/>
  <c r="P267" i="23"/>
  <c r="R267" i="23"/>
  <c r="T267" i="23"/>
  <c r="BC267" i="23"/>
  <c r="BD267" i="23"/>
  <c r="BE267" i="23"/>
  <c r="BF267" i="23"/>
  <c r="BG267" i="23"/>
  <c r="BI267" i="23"/>
  <c r="P268" i="23"/>
  <c r="R268" i="23"/>
  <c r="T268" i="23"/>
  <c r="BC268" i="23"/>
  <c r="BD268" i="23"/>
  <c r="BE268" i="23"/>
  <c r="BF268" i="23"/>
  <c r="BG268" i="23"/>
  <c r="BI268" i="23"/>
  <c r="P270" i="23"/>
  <c r="P269" i="23" s="1"/>
  <c r="R270" i="23"/>
  <c r="R269" i="23" s="1"/>
  <c r="T270" i="23"/>
  <c r="T269" i="23" s="1"/>
  <c r="BC270" i="23"/>
  <c r="BD270" i="23"/>
  <c r="BE270" i="23"/>
  <c r="BF270" i="23"/>
  <c r="BG270" i="23"/>
  <c r="BI270" i="23"/>
  <c r="BI269" i="23" s="1"/>
  <c r="J70" i="23" s="1"/>
  <c r="J36" i="25" l="1"/>
  <c r="AG53" i="1"/>
  <c r="T104" i="23"/>
  <c r="P92" i="23"/>
  <c r="P126" i="23"/>
  <c r="P227" i="23"/>
  <c r="T227" i="23"/>
  <c r="T126" i="23"/>
  <c r="J86" i="23"/>
  <c r="BK80" i="24"/>
  <c r="J80" i="24" s="1"/>
  <c r="J81" i="24"/>
  <c r="J57" i="24" s="1"/>
  <c r="BI220" i="23"/>
  <c r="J63" i="23" s="1"/>
  <c r="R104" i="23"/>
  <c r="R91" i="23" s="1"/>
  <c r="F33" i="23"/>
  <c r="T244" i="23"/>
  <c r="BI126" i="23"/>
  <c r="J60" i="23" s="1"/>
  <c r="P104" i="23"/>
  <c r="F32" i="23"/>
  <c r="E80" i="23"/>
  <c r="R259" i="23"/>
  <c r="T259" i="23"/>
  <c r="R244" i="23"/>
  <c r="R231" i="23"/>
  <c r="T220" i="23"/>
  <c r="BI186" i="23"/>
  <c r="J62" i="23" s="1"/>
  <c r="R139" i="23"/>
  <c r="F34" i="23"/>
  <c r="T92" i="23"/>
  <c r="BI92" i="23"/>
  <c r="BI91" i="23" s="1"/>
  <c r="J31" i="23"/>
  <c r="F52" i="23"/>
  <c r="P259" i="23"/>
  <c r="BI244" i="23"/>
  <c r="J68" i="23" s="1"/>
  <c r="P220" i="23"/>
  <c r="T139" i="23"/>
  <c r="BI104" i="23"/>
  <c r="J59" i="23" s="1"/>
  <c r="BI259" i="23"/>
  <c r="J69" i="23" s="1"/>
  <c r="P186" i="23"/>
  <c r="P91" i="23" s="1"/>
  <c r="P90" i="23" s="1"/>
  <c r="P139" i="23"/>
  <c r="R92" i="23"/>
  <c r="P244" i="23"/>
  <c r="T231" i="23"/>
  <c r="BI231" i="23"/>
  <c r="J66" i="23" s="1"/>
  <c r="P231" i="23"/>
  <c r="R220" i="23"/>
  <c r="R186" i="23"/>
  <c r="T186" i="23"/>
  <c r="BI139" i="23"/>
  <c r="J61" i="23" s="1"/>
  <c r="R126" i="23"/>
  <c r="P230" i="23"/>
  <c r="F30" i="23"/>
  <c r="J30" i="23"/>
  <c r="F31" i="23"/>
  <c r="J92" i="23" l="1"/>
  <c r="J58" i="23" s="1"/>
  <c r="T91" i="23"/>
  <c r="R230" i="23"/>
  <c r="R90" i="23" s="1"/>
  <c r="T230" i="23"/>
  <c r="J27" i="24"/>
  <c r="J56" i="24"/>
  <c r="BI230" i="23"/>
  <c r="J65" i="23" s="1"/>
  <c r="J91" i="23"/>
  <c r="J57" i="23" s="1"/>
  <c r="BI90" i="23" l="1"/>
  <c r="J90" i="23" s="1"/>
  <c r="J56" i="23" s="1"/>
  <c r="J36" i="24"/>
  <c r="AG54" i="1"/>
  <c r="T90" i="23"/>
  <c r="J27" i="23"/>
  <c r="AN64" i="1"/>
  <c r="F6" i="22"/>
  <c r="F113" i="22" s="1"/>
  <c r="O9" i="22"/>
  <c r="O11" i="22"/>
  <c r="E12" i="22"/>
  <c r="F118" i="22" s="1"/>
  <c r="O12" i="22"/>
  <c r="O14" i="22"/>
  <c r="E15" i="22"/>
  <c r="O15" i="22"/>
  <c r="O17" i="22"/>
  <c r="E18" i="22"/>
  <c r="O18" i="22"/>
  <c r="O20" i="22"/>
  <c r="E21" i="22"/>
  <c r="M84" i="22" s="1"/>
  <c r="O21" i="22"/>
  <c r="M28" i="22"/>
  <c r="F79" i="22"/>
  <c r="F81" i="22"/>
  <c r="M81" i="22"/>
  <c r="M83" i="22"/>
  <c r="F84" i="22"/>
  <c r="F114" i="22"/>
  <c r="F116" i="22"/>
  <c r="M116" i="22"/>
  <c r="M118" i="22"/>
  <c r="F119" i="22"/>
  <c r="M119" i="22"/>
  <c r="W125" i="22"/>
  <c r="W124" i="22" s="1"/>
  <c r="Y125" i="22"/>
  <c r="AA125" i="22"/>
  <c r="BE125" i="22"/>
  <c r="BF125" i="22"/>
  <c r="BG125" i="22"/>
  <c r="BH125" i="22"/>
  <c r="BI125" i="22"/>
  <c r="BK125" i="22"/>
  <c r="W126" i="22"/>
  <c r="Y126" i="22"/>
  <c r="AA126" i="22"/>
  <c r="BE126" i="22"/>
  <c r="BF126" i="22"/>
  <c r="BG126" i="22"/>
  <c r="BH126" i="22"/>
  <c r="BI126" i="22"/>
  <c r="BK126" i="22"/>
  <c r="W127" i="22"/>
  <c r="Y127" i="22"/>
  <c r="AA127" i="22"/>
  <c r="BE127" i="22"/>
  <c r="BF127" i="22"/>
  <c r="BG127" i="22"/>
  <c r="BH127" i="22"/>
  <c r="BI127" i="22"/>
  <c r="BK127" i="22"/>
  <c r="W128" i="22"/>
  <c r="Y128" i="22"/>
  <c r="AA128" i="22"/>
  <c r="BE128" i="22"/>
  <c r="BF128" i="22"/>
  <c r="BG128" i="22"/>
  <c r="BH128" i="22"/>
  <c r="BI128" i="22"/>
  <c r="BK128" i="22"/>
  <c r="W129" i="22"/>
  <c r="Y129" i="22"/>
  <c r="AA129" i="22"/>
  <c r="BE129" i="22"/>
  <c r="BF129" i="22"/>
  <c r="BG129" i="22"/>
  <c r="BH129" i="22"/>
  <c r="BI129" i="22"/>
  <c r="BK129" i="22"/>
  <c r="W130" i="22"/>
  <c r="Y130" i="22"/>
  <c r="AA130" i="22"/>
  <c r="BE130" i="22"/>
  <c r="BF130" i="22"/>
  <c r="BG130" i="22"/>
  <c r="BH130" i="22"/>
  <c r="BI130" i="22"/>
  <c r="BK130" i="22"/>
  <c r="W131" i="22"/>
  <c r="Y131" i="22"/>
  <c r="AA131" i="22"/>
  <c r="BE131" i="22"/>
  <c r="BF131" i="22"/>
  <c r="BG131" i="22"/>
  <c r="BH131" i="22"/>
  <c r="BI131" i="22"/>
  <c r="BK131" i="22"/>
  <c r="W132" i="22"/>
  <c r="Y132" i="22"/>
  <c r="AA132" i="22"/>
  <c r="BE132" i="22"/>
  <c r="BF132" i="22"/>
  <c r="BG132" i="22"/>
  <c r="BH132" i="22"/>
  <c r="BI132" i="22"/>
  <c r="BK132" i="22"/>
  <c r="W133" i="22"/>
  <c r="Y133" i="22"/>
  <c r="AA133" i="22"/>
  <c r="BE133" i="22"/>
  <c r="BF133" i="22"/>
  <c r="BG133" i="22"/>
  <c r="BH133" i="22"/>
  <c r="BI133" i="22"/>
  <c r="BK133" i="22"/>
  <c r="W134" i="22"/>
  <c r="Y134" i="22"/>
  <c r="AA134" i="22"/>
  <c r="BE134" i="22"/>
  <c r="BF134" i="22"/>
  <c r="BG134" i="22"/>
  <c r="BH134" i="22"/>
  <c r="BI134" i="22"/>
  <c r="BK134" i="22"/>
  <c r="W135" i="22"/>
  <c r="Y135" i="22"/>
  <c r="AA135" i="22"/>
  <c r="BE135" i="22"/>
  <c r="BF135" i="22"/>
  <c r="BG135" i="22"/>
  <c r="BH135" i="22"/>
  <c r="BI135" i="22"/>
  <c r="BK135" i="22"/>
  <c r="Y136" i="22"/>
  <c r="W137" i="22"/>
  <c r="W136" i="22" s="1"/>
  <c r="Y137" i="22"/>
  <c r="AA137" i="22"/>
  <c r="AA136" i="22" s="1"/>
  <c r="BE137" i="22"/>
  <c r="BF137" i="22"/>
  <c r="BG137" i="22"/>
  <c r="BH137" i="22"/>
  <c r="BI137" i="22"/>
  <c r="BK137" i="22"/>
  <c r="BK136" i="22" s="1"/>
  <c r="N91" i="22" s="1"/>
  <c r="W138" i="22"/>
  <c r="W139" i="22"/>
  <c r="Y139" i="22"/>
  <c r="Y138" i="22" s="1"/>
  <c r="AA139" i="22"/>
  <c r="AA138" i="22" s="1"/>
  <c r="BE139" i="22"/>
  <c r="BF139" i="22"/>
  <c r="BG139" i="22"/>
  <c r="BH139" i="22"/>
  <c r="BI139" i="22"/>
  <c r="BK139" i="22"/>
  <c r="BK138" i="22" s="1"/>
  <c r="N92" i="22" s="1"/>
  <c r="W141" i="22"/>
  <c r="W140" i="22" s="1"/>
  <c r="Y141" i="22"/>
  <c r="Y140" i="22" s="1"/>
  <c r="AA141" i="22"/>
  <c r="AA140" i="22" s="1"/>
  <c r="BE141" i="22"/>
  <c r="BF141" i="22"/>
  <c r="BG141" i="22"/>
  <c r="BH141" i="22"/>
  <c r="BI141" i="22"/>
  <c r="BK141" i="22"/>
  <c r="BK140" i="22" s="1"/>
  <c r="N93" i="22" s="1"/>
  <c r="W142" i="22"/>
  <c r="W143" i="22"/>
  <c r="Y143" i="22"/>
  <c r="Y142" i="22" s="1"/>
  <c r="AA143" i="22"/>
  <c r="AA142" i="22" s="1"/>
  <c r="BE143" i="22"/>
  <c r="BF143" i="22"/>
  <c r="BG143" i="22"/>
  <c r="BH143" i="22"/>
  <c r="BI143" i="22"/>
  <c r="BK143" i="22"/>
  <c r="BK142" i="22" s="1"/>
  <c r="N94" i="22" s="1"/>
  <c r="Y144" i="22"/>
  <c r="W145" i="22"/>
  <c r="Y145" i="22"/>
  <c r="AA145" i="22"/>
  <c r="BE145" i="22"/>
  <c r="BF145" i="22"/>
  <c r="BG145" i="22"/>
  <c r="BH145" i="22"/>
  <c r="BI145" i="22"/>
  <c r="BK145" i="22"/>
  <c r="W146" i="22"/>
  <c r="Y146" i="22"/>
  <c r="AA146" i="22"/>
  <c r="BE146" i="22"/>
  <c r="BF146" i="22"/>
  <c r="BG146" i="22"/>
  <c r="BH146" i="22"/>
  <c r="BI146" i="22"/>
  <c r="BK146" i="22"/>
  <c r="W147" i="22"/>
  <c r="Y147" i="22"/>
  <c r="AA147" i="22"/>
  <c r="BE147" i="22"/>
  <c r="BF147" i="22"/>
  <c r="BG147" i="22"/>
  <c r="BH147" i="22"/>
  <c r="BI147" i="22"/>
  <c r="BK147" i="22"/>
  <c r="W149" i="22"/>
  <c r="Y149" i="22"/>
  <c r="Y148" i="22" s="1"/>
  <c r="AA149" i="22"/>
  <c r="AA148" i="22" s="1"/>
  <c r="BE149" i="22"/>
  <c r="BF149" i="22"/>
  <c r="BG149" i="22"/>
  <c r="BH149" i="22"/>
  <c r="BI149" i="22"/>
  <c r="BK149" i="22"/>
  <c r="W150" i="22"/>
  <c r="W148" i="22" s="1"/>
  <c r="Y150" i="22"/>
  <c r="AA150" i="22"/>
  <c r="BE150" i="22"/>
  <c r="BF150" i="22"/>
  <c r="BG150" i="22"/>
  <c r="BH150" i="22"/>
  <c r="BI150" i="22"/>
  <c r="BK150" i="22"/>
  <c r="W153" i="22"/>
  <c r="W152" i="22" s="1"/>
  <c r="W151" i="22" s="1"/>
  <c r="Y153" i="22"/>
  <c r="AA153" i="22"/>
  <c r="BE153" i="22"/>
  <c r="BF153" i="22"/>
  <c r="BG153" i="22"/>
  <c r="BH153" i="22"/>
  <c r="BI153" i="22"/>
  <c r="BK153" i="22"/>
  <c r="W154" i="22"/>
  <c r="Y154" i="22"/>
  <c r="AA154" i="22"/>
  <c r="BE154" i="22"/>
  <c r="BF154" i="22"/>
  <c r="BG154" i="22"/>
  <c r="BH154" i="22"/>
  <c r="BI154" i="22"/>
  <c r="BK154" i="22"/>
  <c r="W155" i="22"/>
  <c r="Y155" i="22"/>
  <c r="AA155" i="22"/>
  <c r="BE155" i="22"/>
  <c r="BF155" i="22"/>
  <c r="BG155" i="22"/>
  <c r="BH155" i="22"/>
  <c r="BI155" i="22"/>
  <c r="BK155" i="22"/>
  <c r="W156" i="22"/>
  <c r="Y156" i="22"/>
  <c r="AA156" i="22"/>
  <c r="BE156" i="22"/>
  <c r="BF156" i="22"/>
  <c r="BG156" i="22"/>
  <c r="BH156" i="22"/>
  <c r="BI156" i="22"/>
  <c r="BK156" i="22"/>
  <c r="W157" i="22"/>
  <c r="Y157" i="22"/>
  <c r="AA157" i="22"/>
  <c r="BE157" i="22"/>
  <c r="BF157" i="22"/>
  <c r="BG157" i="22"/>
  <c r="BH157" i="22"/>
  <c r="BI157" i="22"/>
  <c r="BK157" i="22"/>
  <c r="W158" i="22"/>
  <c r="Y158" i="22"/>
  <c r="AA158" i="22"/>
  <c r="BE158" i="22"/>
  <c r="BF158" i="22"/>
  <c r="BG158" i="22"/>
  <c r="BH158" i="22"/>
  <c r="BI158" i="22"/>
  <c r="BK158" i="22"/>
  <c r="W159" i="22"/>
  <c r="Y159" i="22"/>
  <c r="AA159" i="22"/>
  <c r="BE159" i="22"/>
  <c r="BF159" i="22"/>
  <c r="BG159" i="22"/>
  <c r="BH159" i="22"/>
  <c r="BI159" i="22"/>
  <c r="BK159" i="22"/>
  <c r="W160" i="22"/>
  <c r="Y160" i="22"/>
  <c r="AA160" i="22"/>
  <c r="BE160" i="22"/>
  <c r="BF160" i="22"/>
  <c r="BG160" i="22"/>
  <c r="BH160" i="22"/>
  <c r="BI160" i="22"/>
  <c r="BK160" i="22"/>
  <c r="W161" i="22"/>
  <c r="Y161" i="22"/>
  <c r="AA161" i="22"/>
  <c r="BE161" i="22"/>
  <c r="BF161" i="22"/>
  <c r="BG161" i="22"/>
  <c r="BH161" i="22"/>
  <c r="BI161" i="22"/>
  <c r="BK161" i="22"/>
  <c r="W162" i="22"/>
  <c r="Y162" i="22"/>
  <c r="AA162" i="22"/>
  <c r="BE162" i="22"/>
  <c r="BF162" i="22"/>
  <c r="BG162" i="22"/>
  <c r="BH162" i="22"/>
  <c r="BI162" i="22"/>
  <c r="BK162" i="22"/>
  <c r="W163" i="22"/>
  <c r="Y163" i="22"/>
  <c r="AA163" i="22"/>
  <c r="BE163" i="22"/>
  <c r="BF163" i="22"/>
  <c r="BG163" i="22"/>
  <c r="BH163" i="22"/>
  <c r="BI163" i="22"/>
  <c r="BK163" i="22"/>
  <c r="W164" i="22"/>
  <c r="Y164" i="22"/>
  <c r="AA164" i="22"/>
  <c r="BE164" i="22"/>
  <c r="BF164" i="22"/>
  <c r="BG164" i="22"/>
  <c r="BH164" i="22"/>
  <c r="BI164" i="22"/>
  <c r="BK164" i="22"/>
  <c r="W165" i="22"/>
  <c r="Y165" i="22"/>
  <c r="AA165" i="22"/>
  <c r="BE165" i="22"/>
  <c r="BF165" i="22"/>
  <c r="BG165" i="22"/>
  <c r="BH165" i="22"/>
  <c r="BI165" i="22"/>
  <c r="BK165" i="22"/>
  <c r="W166" i="22"/>
  <c r="Y166" i="22"/>
  <c r="AA166" i="22"/>
  <c r="BE166" i="22"/>
  <c r="BF166" i="22"/>
  <c r="BG166" i="22"/>
  <c r="BH166" i="22"/>
  <c r="BI166" i="22"/>
  <c r="BK166" i="22"/>
  <c r="W167" i="22"/>
  <c r="Y167" i="22"/>
  <c r="AA167" i="22"/>
  <c r="BE167" i="22"/>
  <c r="BF167" i="22"/>
  <c r="BG167" i="22"/>
  <c r="BH167" i="22"/>
  <c r="BI167" i="22"/>
  <c r="BK167" i="22"/>
  <c r="Y168" i="22"/>
  <c r="W169" i="22"/>
  <c r="Y169" i="22"/>
  <c r="AA169" i="22"/>
  <c r="BE169" i="22"/>
  <c r="BF169" i="22"/>
  <c r="BG169" i="22"/>
  <c r="BH169" i="22"/>
  <c r="BI169" i="22"/>
  <c r="BK169" i="22"/>
  <c r="W170" i="22"/>
  <c r="Y170" i="22"/>
  <c r="AA170" i="22"/>
  <c r="BE170" i="22"/>
  <c r="BF170" i="22"/>
  <c r="BG170" i="22"/>
  <c r="BH170" i="22"/>
  <c r="BI170" i="22"/>
  <c r="BK170" i="22"/>
  <c r="W171" i="22"/>
  <c r="Y171" i="22"/>
  <c r="AA171" i="22"/>
  <c r="BE171" i="22"/>
  <c r="BF171" i="22"/>
  <c r="BG171" i="22"/>
  <c r="BH171" i="22"/>
  <c r="BI171" i="22"/>
  <c r="BK171" i="22"/>
  <c r="W172" i="22"/>
  <c r="Y172" i="22"/>
  <c r="AA172" i="22"/>
  <c r="BE172" i="22"/>
  <c r="BF172" i="22"/>
  <c r="BG172" i="22"/>
  <c r="BH172" i="22"/>
  <c r="BI172" i="22"/>
  <c r="BK172" i="22"/>
  <c r="W173" i="22"/>
  <c r="Y173" i="22"/>
  <c r="AA173" i="22"/>
  <c r="BE173" i="22"/>
  <c r="BF173" i="22"/>
  <c r="BG173" i="22"/>
  <c r="BH173" i="22"/>
  <c r="BI173" i="22"/>
  <c r="BK173" i="22"/>
  <c r="W174" i="22"/>
  <c r="Y174" i="22"/>
  <c r="AA174" i="22"/>
  <c r="BE174" i="22"/>
  <c r="BF174" i="22"/>
  <c r="BG174" i="22"/>
  <c r="BH174" i="22"/>
  <c r="BI174" i="22"/>
  <c r="BK174" i="22"/>
  <c r="W175" i="22"/>
  <c r="Y175" i="22"/>
  <c r="AA175" i="22"/>
  <c r="BE175" i="22"/>
  <c r="BF175" i="22"/>
  <c r="BG175" i="22"/>
  <c r="BH175" i="22"/>
  <c r="BI175" i="22"/>
  <c r="BK175" i="22"/>
  <c r="W176" i="22"/>
  <c r="Y176" i="22"/>
  <c r="AA176" i="22"/>
  <c r="BE176" i="22"/>
  <c r="BF176" i="22"/>
  <c r="BG176" i="22"/>
  <c r="BH176" i="22"/>
  <c r="BI176" i="22"/>
  <c r="BK176" i="22"/>
  <c r="W179" i="22"/>
  <c r="W178" i="22" s="1"/>
  <c r="W177" i="22" s="1"/>
  <c r="Y179" i="22"/>
  <c r="Y178" i="22" s="1"/>
  <c r="Y177" i="22" s="1"/>
  <c r="AA179" i="22"/>
  <c r="BE179" i="22"/>
  <c r="BF179" i="22"/>
  <c r="BG179" i="22"/>
  <c r="BH179" i="22"/>
  <c r="BI179" i="22"/>
  <c r="BK179" i="22"/>
  <c r="W180" i="22"/>
  <c r="Y180" i="22"/>
  <c r="AA180" i="22"/>
  <c r="BE180" i="22"/>
  <c r="BF180" i="22"/>
  <c r="BG180" i="22"/>
  <c r="BH180" i="22"/>
  <c r="BI180" i="22"/>
  <c r="BK180" i="22"/>
  <c r="AA168" i="22" l="1"/>
  <c r="Y152" i="22"/>
  <c r="Y151" i="22" s="1"/>
  <c r="AA144" i="22"/>
  <c r="H34" i="22"/>
  <c r="Y124" i="22"/>
  <c r="AA152" i="22"/>
  <c r="AA151" i="22" s="1"/>
  <c r="BK152" i="22"/>
  <c r="BK151" i="22" s="1"/>
  <c r="N97" i="22" s="1"/>
  <c r="BK124" i="22"/>
  <c r="BK123" i="22" s="1"/>
  <c r="M33" i="22"/>
  <c r="F78" i="22"/>
  <c r="BK168" i="22"/>
  <c r="N99" i="22" s="1"/>
  <c r="W168" i="22"/>
  <c r="BK148" i="22"/>
  <c r="N96" i="22" s="1"/>
  <c r="BK144" i="22"/>
  <c r="N95" i="22" s="1"/>
  <c r="W144" i="22"/>
  <c r="H33" i="22"/>
  <c r="H36" i="22"/>
  <c r="H32" i="22"/>
  <c r="BK178" i="22"/>
  <c r="BK177" i="22" s="1"/>
  <c r="N100" i="22" s="1"/>
  <c r="AA178" i="22"/>
  <c r="AA177" i="22" s="1"/>
  <c r="H35" i="22"/>
  <c r="AA124" i="22"/>
  <c r="AA123" i="22" s="1"/>
  <c r="AA122" i="22" s="1"/>
  <c r="J36" i="23"/>
  <c r="AN52" i="1" s="1"/>
  <c r="AG52" i="1"/>
  <c r="N101" i="22"/>
  <c r="W123" i="22"/>
  <c r="N124" i="22"/>
  <c r="N90" i="22" s="1"/>
  <c r="Y123" i="22"/>
  <c r="M32" i="22"/>
  <c r="F83" i="22"/>
  <c r="W122" i="22" l="1"/>
  <c r="N98" i="22"/>
  <c r="Y122" i="22"/>
  <c r="BK122" i="22"/>
  <c r="N122" i="22" s="1"/>
  <c r="N88" i="22" s="1"/>
  <c r="AE88" i="22" s="1"/>
  <c r="AG65" i="1" s="1"/>
  <c r="AN65" i="1" s="1"/>
  <c r="N123" i="22"/>
  <c r="N89" i="22" s="1"/>
  <c r="L105" i="22" l="1"/>
  <c r="M27" i="22"/>
  <c r="M30" i="22" s="1"/>
  <c r="L38" i="22" s="1"/>
  <c r="AN54" i="1" l="1"/>
  <c r="AN53" i="1" l="1"/>
  <c r="AY65" i="1"/>
  <c r="AX65" i="1"/>
  <c r="BD65" i="1"/>
  <c r="BC65" i="1"/>
  <c r="BB65" i="1"/>
  <c r="AU65" i="1"/>
  <c r="AV65" i="1"/>
  <c r="AZ65" i="1"/>
  <c r="AY64" i="1"/>
  <c r="AX64" i="1"/>
  <c r="BD64" i="1"/>
  <c r="BC64" i="1"/>
  <c r="BB64" i="1"/>
  <c r="AW64" i="1"/>
  <c r="BA64" i="1"/>
  <c r="AU64" i="1"/>
  <c r="AY63" i="1"/>
  <c r="AX63" i="1"/>
  <c r="BI88" i="13"/>
  <c r="BH88" i="13"/>
  <c r="BG88" i="13"/>
  <c r="BF88" i="13"/>
  <c r="T88" i="13"/>
  <c r="R88" i="13"/>
  <c r="P88" i="13"/>
  <c r="BK88" i="13"/>
  <c r="BE88" i="13"/>
  <c r="BI87" i="13"/>
  <c r="BH87" i="13"/>
  <c r="BG87" i="13"/>
  <c r="BF87" i="13"/>
  <c r="T87" i="13"/>
  <c r="R87" i="13"/>
  <c r="P87" i="13"/>
  <c r="BK87" i="13"/>
  <c r="BE87" i="13"/>
  <c r="BI86" i="13"/>
  <c r="BH86" i="13"/>
  <c r="BG86" i="13"/>
  <c r="BF86" i="13"/>
  <c r="T86" i="13"/>
  <c r="R86" i="13"/>
  <c r="P86" i="13"/>
  <c r="BK86" i="13"/>
  <c r="BE86" i="13"/>
  <c r="BI85" i="13"/>
  <c r="BH85" i="13"/>
  <c r="BG85" i="13"/>
  <c r="BF85" i="13"/>
  <c r="T85" i="13"/>
  <c r="R85" i="13"/>
  <c r="P85" i="13"/>
  <c r="BK85" i="13"/>
  <c r="BE85" i="13"/>
  <c r="BI84" i="13"/>
  <c r="BH84" i="13"/>
  <c r="BG84" i="13"/>
  <c r="BF84" i="13"/>
  <c r="T84" i="13"/>
  <c r="R84" i="13"/>
  <c r="P84" i="13"/>
  <c r="BK84" i="13"/>
  <c r="BE84" i="13"/>
  <c r="BI83" i="13"/>
  <c r="BH83" i="13"/>
  <c r="BG83" i="13"/>
  <c r="BF83" i="13"/>
  <c r="T83" i="13"/>
  <c r="R83" i="13"/>
  <c r="P83" i="13"/>
  <c r="BK83" i="13"/>
  <c r="BE83" i="13"/>
  <c r="BI82" i="13"/>
  <c r="F34" i="13" s="1"/>
  <c r="BD63" i="1" s="1"/>
  <c r="BH82" i="13"/>
  <c r="BG82" i="13"/>
  <c r="BF82" i="13"/>
  <c r="T82" i="13"/>
  <c r="R82" i="13"/>
  <c r="P82" i="13"/>
  <c r="BK82" i="13"/>
  <c r="BE82" i="13"/>
  <c r="BI81" i="13"/>
  <c r="BH81" i="13"/>
  <c r="BG81" i="13"/>
  <c r="BF81" i="13"/>
  <c r="T81" i="13"/>
  <c r="T80" i="13"/>
  <c r="T79" i="13" s="1"/>
  <c r="T78" i="13" s="1"/>
  <c r="R81" i="13"/>
  <c r="P81" i="13"/>
  <c r="P80" i="13"/>
  <c r="P79" i="13" s="1"/>
  <c r="P78" i="13" s="1"/>
  <c r="AU63" i="1" s="1"/>
  <c r="BK81" i="13"/>
  <c r="BE81" i="13"/>
  <c r="F72" i="13"/>
  <c r="E70" i="13"/>
  <c r="F49" i="13"/>
  <c r="E47" i="13"/>
  <c r="J21" i="13"/>
  <c r="E21" i="13"/>
  <c r="J74" i="13" s="1"/>
  <c r="J20" i="13"/>
  <c r="J18" i="13"/>
  <c r="E18" i="13"/>
  <c r="F52" i="13" s="1"/>
  <c r="J17" i="13"/>
  <c r="J15" i="13"/>
  <c r="E15" i="13"/>
  <c r="J14" i="13"/>
  <c r="J12" i="13"/>
  <c r="E7" i="13"/>
  <c r="E45" i="13" s="1"/>
  <c r="E68" i="13"/>
  <c r="AY62" i="1"/>
  <c r="AX62" i="1"/>
  <c r="BI82" i="12"/>
  <c r="BH82" i="12"/>
  <c r="BG82" i="12"/>
  <c r="BF82" i="12"/>
  <c r="T82" i="12"/>
  <c r="R82" i="12"/>
  <c r="P82" i="12"/>
  <c r="BK82" i="12"/>
  <c r="BE82" i="12"/>
  <c r="BI81" i="12"/>
  <c r="BH81" i="12"/>
  <c r="F33" i="12" s="1"/>
  <c r="BC62" i="1" s="1"/>
  <c r="BG81" i="12"/>
  <c r="BF81" i="12"/>
  <c r="J31" i="12"/>
  <c r="AW62" i="1" s="1"/>
  <c r="T81" i="12"/>
  <c r="R81" i="12"/>
  <c r="R80" i="12" s="1"/>
  <c r="R79" i="12" s="1"/>
  <c r="R78" i="12" s="1"/>
  <c r="P81" i="12"/>
  <c r="P80" i="12" s="1"/>
  <c r="P79" i="12" s="1"/>
  <c r="P78" i="12" s="1"/>
  <c r="AU62" i="1"/>
  <c r="BK81" i="12"/>
  <c r="BE81" i="12"/>
  <c r="F72" i="12"/>
  <c r="E70" i="12"/>
  <c r="F49" i="12"/>
  <c r="E47" i="12"/>
  <c r="J21" i="12"/>
  <c r="E21" i="12"/>
  <c r="J74" i="12" s="1"/>
  <c r="J20" i="12"/>
  <c r="J18" i="12"/>
  <c r="E18" i="12"/>
  <c r="F75" i="12" s="1"/>
  <c r="J17" i="12"/>
  <c r="J15" i="12"/>
  <c r="E15" i="12"/>
  <c r="F51" i="12" s="1"/>
  <c r="J14" i="12"/>
  <c r="J12" i="12"/>
  <c r="J49" i="12" s="1"/>
  <c r="E7" i="12"/>
  <c r="E68" i="12" s="1"/>
  <c r="AY61" i="1"/>
  <c r="AX61" i="1"/>
  <c r="BG95" i="11"/>
  <c r="BF95" i="11"/>
  <c r="BE95" i="11"/>
  <c r="BD95" i="11"/>
  <c r="T95" i="11"/>
  <c r="R95" i="11"/>
  <c r="P95" i="11"/>
  <c r="BI95" i="11"/>
  <c r="BC95" i="11"/>
  <c r="BG94" i="11"/>
  <c r="BF94" i="11"/>
  <c r="BE94" i="11"/>
  <c r="BD94" i="11"/>
  <c r="T94" i="11"/>
  <c r="R94" i="11"/>
  <c r="P94" i="11"/>
  <c r="BI94" i="11"/>
  <c r="BC94" i="11"/>
  <c r="BG93" i="11"/>
  <c r="BF93" i="11"/>
  <c r="BE93" i="11"/>
  <c r="BD93" i="11"/>
  <c r="T93" i="11"/>
  <c r="R93" i="11"/>
  <c r="P93" i="11"/>
  <c r="BI93" i="11"/>
  <c r="BC93" i="11"/>
  <c r="BG92" i="11"/>
  <c r="BF92" i="11"/>
  <c r="BE92" i="11"/>
  <c r="BD92" i="11"/>
  <c r="T92" i="11"/>
  <c r="R92" i="11"/>
  <c r="P92" i="11"/>
  <c r="BI92" i="11"/>
  <c r="BC92" i="11"/>
  <c r="BG91" i="11"/>
  <c r="BF91" i="11"/>
  <c r="BE91" i="11"/>
  <c r="BD91" i="11"/>
  <c r="T91" i="11"/>
  <c r="R91" i="11"/>
  <c r="P91" i="11"/>
  <c r="BI91" i="11"/>
  <c r="BC91" i="11"/>
  <c r="BG90" i="11"/>
  <c r="BF90" i="11"/>
  <c r="BE90" i="11"/>
  <c r="BD90" i="11"/>
  <c r="T90" i="11"/>
  <c r="R90" i="11"/>
  <c r="P90" i="11"/>
  <c r="BI90" i="11"/>
  <c r="BC90" i="11"/>
  <c r="BG89" i="11"/>
  <c r="BF89" i="11"/>
  <c r="BE89" i="11"/>
  <c r="BD89" i="11"/>
  <c r="T89" i="11"/>
  <c r="R89" i="11"/>
  <c r="P89" i="11"/>
  <c r="BI89" i="11"/>
  <c r="BC89" i="11"/>
  <c r="BG88" i="11"/>
  <c r="BF88" i="11"/>
  <c r="BE88" i="11"/>
  <c r="BD88" i="11"/>
  <c r="T88" i="11"/>
  <c r="R88" i="11"/>
  <c r="P88" i="11"/>
  <c r="BI88" i="11"/>
  <c r="BC88" i="11"/>
  <c r="BG87" i="11"/>
  <c r="BF87" i="11"/>
  <c r="BE87" i="11"/>
  <c r="BD87" i="11"/>
  <c r="T87" i="11"/>
  <c r="R87" i="11"/>
  <c r="P87" i="11"/>
  <c r="BI87" i="11"/>
  <c r="BC87" i="11"/>
  <c r="BG86" i="11"/>
  <c r="BF86" i="11"/>
  <c r="BE86" i="11"/>
  <c r="BD86" i="11"/>
  <c r="T86" i="11"/>
  <c r="R86" i="11"/>
  <c r="P86" i="11"/>
  <c r="BI86" i="11"/>
  <c r="BC86" i="11"/>
  <c r="BG85" i="11"/>
  <c r="BF85" i="11"/>
  <c r="BE85" i="11"/>
  <c r="BD85" i="11"/>
  <c r="T85" i="11"/>
  <c r="R85" i="11"/>
  <c r="P85" i="11"/>
  <c r="BI85" i="11"/>
  <c r="BC85" i="11"/>
  <c r="BG84" i="11"/>
  <c r="BF84" i="11"/>
  <c r="BE84" i="11"/>
  <c r="BD84" i="11"/>
  <c r="T84" i="11"/>
  <c r="R84" i="11"/>
  <c r="P84" i="11"/>
  <c r="BI84" i="11"/>
  <c r="BC84" i="11"/>
  <c r="BG83" i="11"/>
  <c r="BF83" i="11"/>
  <c r="BE83" i="11"/>
  <c r="BD83" i="11"/>
  <c r="T83" i="11"/>
  <c r="R83" i="11"/>
  <c r="P83" i="11"/>
  <c r="BI83" i="11"/>
  <c r="BC83" i="11"/>
  <c r="BG82" i="11"/>
  <c r="BF82" i="11"/>
  <c r="BE82" i="11"/>
  <c r="BD82" i="11"/>
  <c r="T82" i="11"/>
  <c r="R82" i="11"/>
  <c r="P82" i="11"/>
  <c r="BI82" i="11"/>
  <c r="BC82" i="11"/>
  <c r="BG81" i="11"/>
  <c r="BF81" i="11"/>
  <c r="BE81" i="11"/>
  <c r="BD81" i="11"/>
  <c r="T81" i="11"/>
  <c r="R81" i="11"/>
  <c r="P81" i="11"/>
  <c r="P80" i="11" s="1"/>
  <c r="P79" i="11" s="1"/>
  <c r="P78" i="11" s="1"/>
  <c r="AU61" i="1" s="1"/>
  <c r="BI81" i="11"/>
  <c r="BC81" i="11"/>
  <c r="F72" i="11"/>
  <c r="E70" i="11"/>
  <c r="F49" i="11"/>
  <c r="E47" i="11"/>
  <c r="J21" i="11"/>
  <c r="E21" i="11"/>
  <c r="J74" i="11" s="1"/>
  <c r="J20" i="11"/>
  <c r="J18" i="11"/>
  <c r="E18" i="11"/>
  <c r="F52" i="11" s="1"/>
  <c r="J17" i="11"/>
  <c r="J15" i="11"/>
  <c r="E15" i="11"/>
  <c r="J14" i="11"/>
  <c r="J12" i="11"/>
  <c r="E7" i="11"/>
  <c r="E45" i="11" s="1"/>
  <c r="AY60" i="1"/>
  <c r="AX60" i="1"/>
  <c r="BG89" i="10"/>
  <c r="BF89" i="10"/>
  <c r="BE89" i="10"/>
  <c r="BD89" i="10"/>
  <c r="T89" i="10"/>
  <c r="R89" i="10"/>
  <c r="P89" i="10"/>
  <c r="BI89" i="10"/>
  <c r="BC89" i="10"/>
  <c r="BG88" i="10"/>
  <c r="BF88" i="10"/>
  <c r="BE88" i="10"/>
  <c r="BD88" i="10"/>
  <c r="T88" i="10"/>
  <c r="R88" i="10"/>
  <c r="P88" i="10"/>
  <c r="BI88" i="10"/>
  <c r="BC88" i="10"/>
  <c r="BG87" i="10"/>
  <c r="BF87" i="10"/>
  <c r="BE87" i="10"/>
  <c r="BD87" i="10"/>
  <c r="T87" i="10"/>
  <c r="R87" i="10"/>
  <c r="P87" i="10"/>
  <c r="BI87" i="10"/>
  <c r="BC87" i="10"/>
  <c r="BG86" i="10"/>
  <c r="BF86" i="10"/>
  <c r="BE86" i="10"/>
  <c r="BD86" i="10"/>
  <c r="T86" i="10"/>
  <c r="R86" i="10"/>
  <c r="P86" i="10"/>
  <c r="BI86" i="10"/>
  <c r="BC86" i="10"/>
  <c r="BG85" i="10"/>
  <c r="BF85" i="10"/>
  <c r="BE85" i="10"/>
  <c r="BD85" i="10"/>
  <c r="T85" i="10"/>
  <c r="R85" i="10"/>
  <c r="P85" i="10"/>
  <c r="BI85" i="10"/>
  <c r="BC85" i="10"/>
  <c r="BG84" i="10"/>
  <c r="BF84" i="10"/>
  <c r="BE84" i="10"/>
  <c r="BD84" i="10"/>
  <c r="T84" i="10"/>
  <c r="R84" i="10"/>
  <c r="P84" i="10"/>
  <c r="BI84" i="10"/>
  <c r="BC84" i="10"/>
  <c r="BG83" i="10"/>
  <c r="BF83" i="10"/>
  <c r="BE83" i="10"/>
  <c r="BD83" i="10"/>
  <c r="T83" i="10"/>
  <c r="R83" i="10"/>
  <c r="P83" i="10"/>
  <c r="BI83" i="10"/>
  <c r="BC83" i="10"/>
  <c r="BG82" i="10"/>
  <c r="BF82" i="10"/>
  <c r="BE82" i="10"/>
  <c r="BD82" i="10"/>
  <c r="T82" i="10"/>
  <c r="R82" i="10"/>
  <c r="P82" i="10"/>
  <c r="BI82" i="10"/>
  <c r="BC82" i="10"/>
  <c r="BG81" i="10"/>
  <c r="BF81" i="10"/>
  <c r="BE81" i="10"/>
  <c r="BD81" i="10"/>
  <c r="T81" i="10"/>
  <c r="R81" i="10"/>
  <c r="P81" i="10"/>
  <c r="BI81" i="10"/>
  <c r="BC81" i="10"/>
  <c r="F72" i="10"/>
  <c r="E70" i="10"/>
  <c r="F49" i="10"/>
  <c r="E47" i="10"/>
  <c r="J21" i="10"/>
  <c r="E21" i="10"/>
  <c r="J51" i="10" s="1"/>
  <c r="J20" i="10"/>
  <c r="J18" i="10"/>
  <c r="E18" i="10"/>
  <c r="J17" i="10"/>
  <c r="J15" i="10"/>
  <c r="E15" i="10"/>
  <c r="F74" i="10" s="1"/>
  <c r="J14" i="10"/>
  <c r="J12" i="10"/>
  <c r="J72" i="10" s="1"/>
  <c r="E7" i="10"/>
  <c r="AY59" i="1"/>
  <c r="AX59" i="1"/>
  <c r="BG94" i="9"/>
  <c r="BF94" i="9"/>
  <c r="BE94" i="9"/>
  <c r="BD94" i="9"/>
  <c r="T94" i="9"/>
  <c r="R94" i="9"/>
  <c r="P94" i="9"/>
  <c r="BI94" i="9"/>
  <c r="BC94" i="9"/>
  <c r="BG93" i="9"/>
  <c r="BF93" i="9"/>
  <c r="BE93" i="9"/>
  <c r="BD93" i="9"/>
  <c r="T93" i="9"/>
  <c r="R93" i="9"/>
  <c r="P93" i="9"/>
  <c r="BI93" i="9"/>
  <c r="BC93" i="9"/>
  <c r="BG92" i="9"/>
  <c r="BF92" i="9"/>
  <c r="BE92" i="9"/>
  <c r="BD92" i="9"/>
  <c r="T92" i="9"/>
  <c r="R92" i="9"/>
  <c r="P92" i="9"/>
  <c r="BI92" i="9"/>
  <c r="BC92" i="9"/>
  <c r="BG91" i="9"/>
  <c r="BF91" i="9"/>
  <c r="BE91" i="9"/>
  <c r="BD91" i="9"/>
  <c r="T91" i="9"/>
  <c r="R91" i="9"/>
  <c r="P91" i="9"/>
  <c r="BI91" i="9"/>
  <c r="BC91" i="9"/>
  <c r="BG90" i="9"/>
  <c r="BF90" i="9"/>
  <c r="BE90" i="9"/>
  <c r="BD90" i="9"/>
  <c r="T90" i="9"/>
  <c r="R90" i="9"/>
  <c r="P90" i="9"/>
  <c r="BI90" i="9"/>
  <c r="BC90" i="9"/>
  <c r="BG89" i="9"/>
  <c r="BF89" i="9"/>
  <c r="BE89" i="9"/>
  <c r="BD89" i="9"/>
  <c r="T89" i="9"/>
  <c r="R89" i="9"/>
  <c r="P89" i="9"/>
  <c r="BI89" i="9"/>
  <c r="BC89" i="9"/>
  <c r="BG88" i="9"/>
  <c r="BF88" i="9"/>
  <c r="BE88" i="9"/>
  <c r="BD88" i="9"/>
  <c r="T88" i="9"/>
  <c r="R88" i="9"/>
  <c r="P88" i="9"/>
  <c r="BI88" i="9"/>
  <c r="BC88" i="9"/>
  <c r="BG87" i="9"/>
  <c r="BF87" i="9"/>
  <c r="BE87" i="9"/>
  <c r="BD87" i="9"/>
  <c r="T87" i="9"/>
  <c r="R87" i="9"/>
  <c r="P87" i="9"/>
  <c r="BI87" i="9"/>
  <c r="BC87" i="9"/>
  <c r="BG86" i="9"/>
  <c r="BF86" i="9"/>
  <c r="BE86" i="9"/>
  <c r="BD86" i="9"/>
  <c r="T86" i="9"/>
  <c r="R86" i="9"/>
  <c r="P86" i="9"/>
  <c r="BI86" i="9"/>
  <c r="BC86" i="9"/>
  <c r="BG85" i="9"/>
  <c r="BF85" i="9"/>
  <c r="BE85" i="9"/>
  <c r="BD85" i="9"/>
  <c r="T85" i="9"/>
  <c r="R85" i="9"/>
  <c r="P85" i="9"/>
  <c r="BI85" i="9"/>
  <c r="BC85" i="9"/>
  <c r="BG84" i="9"/>
  <c r="BF84" i="9"/>
  <c r="BE84" i="9"/>
  <c r="BD84" i="9"/>
  <c r="T84" i="9"/>
  <c r="R84" i="9"/>
  <c r="P84" i="9"/>
  <c r="BI84" i="9"/>
  <c r="BC84" i="9"/>
  <c r="BG83" i="9"/>
  <c r="BF83" i="9"/>
  <c r="BE83" i="9"/>
  <c r="BD83" i="9"/>
  <c r="T83" i="9"/>
  <c r="T80" i="9" s="1"/>
  <c r="T79" i="9" s="1"/>
  <c r="T78" i="9" s="1"/>
  <c r="R83" i="9"/>
  <c r="P83" i="9"/>
  <c r="BI83" i="9"/>
  <c r="BC83" i="9"/>
  <c r="BG82" i="9"/>
  <c r="BF82" i="9"/>
  <c r="BE82" i="9"/>
  <c r="BD82" i="9"/>
  <c r="T82" i="9"/>
  <c r="R82" i="9"/>
  <c r="P82" i="9"/>
  <c r="BI82" i="9"/>
  <c r="BC82" i="9"/>
  <c r="BG81" i="9"/>
  <c r="BF81" i="9"/>
  <c r="BE81" i="9"/>
  <c r="BD81" i="9"/>
  <c r="T81" i="9"/>
  <c r="R81" i="9"/>
  <c r="P81" i="9"/>
  <c r="P80" i="9" s="1"/>
  <c r="P79" i="9" s="1"/>
  <c r="P78" i="9" s="1"/>
  <c r="AU59" i="1" s="1"/>
  <c r="BI81" i="9"/>
  <c r="BC81" i="9"/>
  <c r="F72" i="9"/>
  <c r="E70" i="9"/>
  <c r="F49" i="9"/>
  <c r="E47" i="9"/>
  <c r="J21" i="9"/>
  <c r="E21" i="9"/>
  <c r="J74" i="9" s="1"/>
  <c r="J20" i="9"/>
  <c r="J18" i="9"/>
  <c r="E18" i="9"/>
  <c r="F52" i="9" s="1"/>
  <c r="J17" i="9"/>
  <c r="J15" i="9"/>
  <c r="E15" i="9"/>
  <c r="F74" i="9" s="1"/>
  <c r="J14" i="9"/>
  <c r="J12" i="9"/>
  <c r="J72" i="9" s="1"/>
  <c r="E7" i="9"/>
  <c r="AY58" i="1"/>
  <c r="AX58" i="1"/>
  <c r="BE124" i="8"/>
  <c r="BD124" i="8"/>
  <c r="BC124" i="8"/>
  <c r="BB124" i="8"/>
  <c r="T124" i="8"/>
  <c r="R124" i="8"/>
  <c r="P124" i="8"/>
  <c r="BG124" i="8"/>
  <c r="BA124" i="8"/>
  <c r="BE123" i="8"/>
  <c r="BD123" i="8"/>
  <c r="BC123" i="8"/>
  <c r="BB123" i="8"/>
  <c r="T123" i="8"/>
  <c r="R123" i="8"/>
  <c r="P123" i="8"/>
  <c r="BG123" i="8"/>
  <c r="BA123" i="8"/>
  <c r="BE122" i="8"/>
  <c r="BD122" i="8"/>
  <c r="BC122" i="8"/>
  <c r="BB122" i="8"/>
  <c r="T122" i="8"/>
  <c r="R122" i="8"/>
  <c r="P122" i="8"/>
  <c r="BG122" i="8"/>
  <c r="BA122" i="8"/>
  <c r="BE121" i="8"/>
  <c r="BD121" i="8"/>
  <c r="BC121" i="8"/>
  <c r="BB121" i="8"/>
  <c r="T121" i="8"/>
  <c r="R121" i="8"/>
  <c r="P121" i="8"/>
  <c r="BG121" i="8"/>
  <c r="BA121" i="8"/>
  <c r="BE120" i="8"/>
  <c r="BD120" i="8"/>
  <c r="BC120" i="8"/>
  <c r="BB120" i="8"/>
  <c r="T120" i="8"/>
  <c r="R120" i="8"/>
  <c r="P120" i="8"/>
  <c r="BG120" i="8"/>
  <c r="BA120" i="8"/>
  <c r="BE119" i="8"/>
  <c r="BD119" i="8"/>
  <c r="BC119" i="8"/>
  <c r="BB119" i="8"/>
  <c r="T119" i="8"/>
  <c r="R119" i="8"/>
  <c r="P119" i="8"/>
  <c r="BG119" i="8"/>
  <c r="BA119" i="8"/>
  <c r="BE118" i="8"/>
  <c r="BD118" i="8"/>
  <c r="BC118" i="8"/>
  <c r="BB118" i="8"/>
  <c r="T118" i="8"/>
  <c r="R118" i="8"/>
  <c r="P118" i="8"/>
  <c r="BG118" i="8"/>
  <c r="BA118" i="8"/>
  <c r="BE117" i="8"/>
  <c r="BD117" i="8"/>
  <c r="BC117" i="8"/>
  <c r="BB117" i="8"/>
  <c r="T117" i="8"/>
  <c r="R117" i="8"/>
  <c r="P117" i="8"/>
  <c r="BG117" i="8"/>
  <c r="BA117" i="8"/>
  <c r="BE116" i="8"/>
  <c r="BD116" i="8"/>
  <c r="BC116" i="8"/>
  <c r="BB116" i="8"/>
  <c r="T116" i="8"/>
  <c r="R116" i="8"/>
  <c r="P116" i="8"/>
  <c r="BG116" i="8"/>
  <c r="BA116" i="8"/>
  <c r="BE115" i="8"/>
  <c r="BD115" i="8"/>
  <c r="BC115" i="8"/>
  <c r="BB115" i="8"/>
  <c r="T115" i="8"/>
  <c r="R115" i="8"/>
  <c r="P115" i="8"/>
  <c r="BG115" i="8"/>
  <c r="BA115" i="8"/>
  <c r="BE114" i="8"/>
  <c r="BD114" i="8"/>
  <c r="BC114" i="8"/>
  <c r="BB114" i="8"/>
  <c r="T114" i="8"/>
  <c r="R114" i="8"/>
  <c r="P114" i="8"/>
  <c r="BG114" i="8"/>
  <c r="BA114" i="8"/>
  <c r="BE113" i="8"/>
  <c r="BD113" i="8"/>
  <c r="BC113" i="8"/>
  <c r="BB113" i="8"/>
  <c r="T113" i="8"/>
  <c r="R113" i="8"/>
  <c r="P113" i="8"/>
  <c r="BG113" i="8"/>
  <c r="BA113" i="8"/>
  <c r="BE112" i="8"/>
  <c r="BD112" i="8"/>
  <c r="BC112" i="8"/>
  <c r="BB112" i="8"/>
  <c r="T112" i="8"/>
  <c r="R112" i="8"/>
  <c r="P112" i="8"/>
  <c r="BG112" i="8"/>
  <c r="BA112" i="8"/>
  <c r="BE111" i="8"/>
  <c r="BD111" i="8"/>
  <c r="BC111" i="8"/>
  <c r="BB111" i="8"/>
  <c r="T111" i="8"/>
  <c r="R111" i="8"/>
  <c r="P111" i="8"/>
  <c r="BG111" i="8"/>
  <c r="BA111" i="8"/>
  <c r="BE110" i="8"/>
  <c r="BD110" i="8"/>
  <c r="BC110" i="8"/>
  <c r="BB110" i="8"/>
  <c r="T110" i="8"/>
  <c r="R110" i="8"/>
  <c r="P110" i="8"/>
  <c r="BG110" i="8"/>
  <c r="BA110" i="8"/>
  <c r="BE109" i="8"/>
  <c r="BD109" i="8"/>
  <c r="BC109" i="8"/>
  <c r="BB109" i="8"/>
  <c r="T109" i="8"/>
  <c r="R109" i="8"/>
  <c r="P109" i="8"/>
  <c r="BG109" i="8"/>
  <c r="BA109" i="8"/>
  <c r="BE108" i="8"/>
  <c r="BD108" i="8"/>
  <c r="BC108" i="8"/>
  <c r="BB108" i="8"/>
  <c r="T108" i="8"/>
  <c r="R108" i="8"/>
  <c r="P108" i="8"/>
  <c r="BG108" i="8"/>
  <c r="BA108" i="8"/>
  <c r="BE107" i="8"/>
  <c r="BD107" i="8"/>
  <c r="BC107" i="8"/>
  <c r="BB107" i="8"/>
  <c r="T107" i="8"/>
  <c r="R107" i="8"/>
  <c r="P107" i="8"/>
  <c r="BG107" i="8"/>
  <c r="BA107" i="8"/>
  <c r="BE106" i="8"/>
  <c r="BD106" i="8"/>
  <c r="BC106" i="8"/>
  <c r="BB106" i="8"/>
  <c r="T106" i="8"/>
  <c r="R106" i="8"/>
  <c r="P106" i="8"/>
  <c r="BG106" i="8"/>
  <c r="BA106" i="8"/>
  <c r="BE105" i="8"/>
  <c r="BD105" i="8"/>
  <c r="BC105" i="8"/>
  <c r="BB105" i="8"/>
  <c r="T105" i="8"/>
  <c r="R105" i="8"/>
  <c r="P105" i="8"/>
  <c r="BG105" i="8"/>
  <c r="BA105" i="8"/>
  <c r="BE103" i="8"/>
  <c r="BD103" i="8"/>
  <c r="BC103" i="8"/>
  <c r="BB103" i="8"/>
  <c r="T103" i="8"/>
  <c r="R103" i="8"/>
  <c r="P103" i="8"/>
  <c r="BG103" i="8"/>
  <c r="BA103" i="8"/>
  <c r="BE102" i="8"/>
  <c r="BD102" i="8"/>
  <c r="BC102" i="8"/>
  <c r="BB102" i="8"/>
  <c r="T102" i="8"/>
  <c r="R102" i="8"/>
  <c r="P102" i="8"/>
  <c r="BG102" i="8"/>
  <c r="BA102" i="8"/>
  <c r="BE101" i="8"/>
  <c r="BD101" i="8"/>
  <c r="BC101" i="8"/>
  <c r="BB101" i="8"/>
  <c r="T101" i="8"/>
  <c r="R101" i="8"/>
  <c r="P101" i="8"/>
  <c r="BG101" i="8"/>
  <c r="BA101" i="8"/>
  <c r="BE100" i="8"/>
  <c r="BD100" i="8"/>
  <c r="BC100" i="8"/>
  <c r="BB100" i="8"/>
  <c r="T100" i="8"/>
  <c r="R100" i="8"/>
  <c r="P100" i="8"/>
  <c r="BG100" i="8"/>
  <c r="BA100" i="8"/>
  <c r="BE99" i="8"/>
  <c r="BD99" i="8"/>
  <c r="BC99" i="8"/>
  <c r="BB99" i="8"/>
  <c r="T99" i="8"/>
  <c r="R99" i="8"/>
  <c r="P99" i="8"/>
  <c r="BG99" i="8"/>
  <c r="BA99" i="8"/>
  <c r="BE98" i="8"/>
  <c r="BD98" i="8"/>
  <c r="BC98" i="8"/>
  <c r="BB98" i="8"/>
  <c r="T98" i="8"/>
  <c r="R98" i="8"/>
  <c r="P98" i="8"/>
  <c r="BG98" i="8"/>
  <c r="BA98" i="8"/>
  <c r="BE97" i="8"/>
  <c r="BD97" i="8"/>
  <c r="BC97" i="8"/>
  <c r="BB97" i="8"/>
  <c r="T97" i="8"/>
  <c r="R97" i="8"/>
  <c r="P97" i="8"/>
  <c r="BG97" i="8"/>
  <c r="BA97" i="8"/>
  <c r="BE96" i="8"/>
  <c r="BD96" i="8"/>
  <c r="BC96" i="8"/>
  <c r="BB96" i="8"/>
  <c r="T96" i="8"/>
  <c r="R96" i="8"/>
  <c r="P96" i="8"/>
  <c r="BG96" i="8"/>
  <c r="BA96" i="8"/>
  <c r="BE95" i="8"/>
  <c r="BD95" i="8"/>
  <c r="BC95" i="8"/>
  <c r="BB95" i="8"/>
  <c r="T95" i="8"/>
  <c r="R95" i="8"/>
  <c r="P95" i="8"/>
  <c r="BG95" i="8"/>
  <c r="BA95" i="8"/>
  <c r="BE94" i="8"/>
  <c r="BD94" i="8"/>
  <c r="BC94" i="8"/>
  <c r="BB94" i="8"/>
  <c r="T94" i="8"/>
  <c r="R94" i="8"/>
  <c r="P94" i="8"/>
  <c r="BG94" i="8"/>
  <c r="BA94" i="8"/>
  <c r="BE93" i="8"/>
  <c r="BD93" i="8"/>
  <c r="BC93" i="8"/>
  <c r="BB93" i="8"/>
  <c r="T93" i="8"/>
  <c r="R93" i="8"/>
  <c r="P93" i="8"/>
  <c r="BG93" i="8"/>
  <c r="BA93" i="8"/>
  <c r="BE92" i="8"/>
  <c r="BD92" i="8"/>
  <c r="BC92" i="8"/>
  <c r="BB92" i="8"/>
  <c r="T92" i="8"/>
  <c r="R92" i="8"/>
  <c r="P92" i="8"/>
  <c r="BG92" i="8"/>
  <c r="BA92" i="8"/>
  <c r="BE91" i="8"/>
  <c r="BD91" i="8"/>
  <c r="BC91" i="8"/>
  <c r="BB91" i="8"/>
  <c r="T91" i="8"/>
  <c r="R91" i="8"/>
  <c r="P91" i="8"/>
  <c r="BG91" i="8"/>
  <c r="BA91" i="8"/>
  <c r="BE90" i="8"/>
  <c r="BD90" i="8"/>
  <c r="BC90" i="8"/>
  <c r="BB90" i="8"/>
  <c r="T90" i="8"/>
  <c r="R90" i="8"/>
  <c r="P90" i="8"/>
  <c r="BG90" i="8"/>
  <c r="BA90" i="8"/>
  <c r="BE89" i="8"/>
  <c r="BD89" i="8"/>
  <c r="BC89" i="8"/>
  <c r="BB89" i="8"/>
  <c r="T89" i="8"/>
  <c r="R89" i="8"/>
  <c r="P89" i="8"/>
  <c r="BG89" i="8"/>
  <c r="BA89" i="8"/>
  <c r="BE88" i="8"/>
  <c r="BD88" i="8"/>
  <c r="BC88" i="8"/>
  <c r="BB88" i="8"/>
  <c r="T88" i="8"/>
  <c r="R88" i="8"/>
  <c r="P88" i="8"/>
  <c r="BG88" i="8"/>
  <c r="BA88" i="8"/>
  <c r="BE87" i="8"/>
  <c r="BD87" i="8"/>
  <c r="BC87" i="8"/>
  <c r="BB87" i="8"/>
  <c r="T87" i="8"/>
  <c r="R87" i="8"/>
  <c r="P87" i="8"/>
  <c r="BG87" i="8"/>
  <c r="BA87" i="8"/>
  <c r="BE86" i="8"/>
  <c r="BD86" i="8"/>
  <c r="BC86" i="8"/>
  <c r="BB86" i="8"/>
  <c r="T86" i="8"/>
  <c r="R86" i="8"/>
  <c r="P86" i="8"/>
  <c r="BG86" i="8"/>
  <c r="BA86" i="8"/>
  <c r="BE85" i="8"/>
  <c r="BD85" i="8"/>
  <c r="BC85" i="8"/>
  <c r="BB85" i="8"/>
  <c r="T85" i="8"/>
  <c r="R85" i="8"/>
  <c r="P85" i="8"/>
  <c r="BG85" i="8"/>
  <c r="BA85" i="8"/>
  <c r="BE84" i="8"/>
  <c r="BD84" i="8"/>
  <c r="BC84" i="8"/>
  <c r="BB84" i="8"/>
  <c r="T84" i="8"/>
  <c r="R84" i="8"/>
  <c r="P84" i="8"/>
  <c r="BG84" i="8"/>
  <c r="BA84" i="8"/>
  <c r="BE83" i="8"/>
  <c r="BD83" i="8"/>
  <c r="BC83" i="8"/>
  <c r="BB83" i="8"/>
  <c r="T83" i="8"/>
  <c r="R83" i="8"/>
  <c r="P83" i="8"/>
  <c r="BG83" i="8"/>
  <c r="BA83" i="8"/>
  <c r="BE82" i="8"/>
  <c r="BD82" i="8"/>
  <c r="BC82" i="8"/>
  <c r="BB82" i="8"/>
  <c r="T82" i="8"/>
  <c r="R82" i="8"/>
  <c r="P82" i="8"/>
  <c r="BG82" i="8"/>
  <c r="BA82" i="8"/>
  <c r="F73" i="8"/>
  <c r="E71" i="8"/>
  <c r="F49" i="8"/>
  <c r="E47" i="8"/>
  <c r="J21" i="8"/>
  <c r="E21" i="8"/>
  <c r="J75" i="8" s="1"/>
  <c r="J20" i="8"/>
  <c r="J18" i="8"/>
  <c r="E18" i="8"/>
  <c r="F76" i="8" s="1"/>
  <c r="J17" i="8"/>
  <c r="J15" i="8"/>
  <c r="E15" i="8"/>
  <c r="J14" i="8"/>
  <c r="J12" i="8"/>
  <c r="E7" i="8"/>
  <c r="E69" i="8" s="1"/>
  <c r="AY57" i="1"/>
  <c r="AX57" i="1"/>
  <c r="BG139" i="7"/>
  <c r="BF139" i="7"/>
  <c r="BE139" i="7"/>
  <c r="BD139" i="7"/>
  <c r="T139" i="7"/>
  <c r="R139" i="7"/>
  <c r="P139" i="7"/>
  <c r="BI139" i="7"/>
  <c r="BC139" i="7"/>
  <c r="BG138" i="7"/>
  <c r="BF138" i="7"/>
  <c r="BE138" i="7"/>
  <c r="BD138" i="7"/>
  <c r="T138" i="7"/>
  <c r="R138" i="7"/>
  <c r="P138" i="7"/>
  <c r="BI138" i="7"/>
  <c r="BC138" i="7"/>
  <c r="BG137" i="7"/>
  <c r="BF137" i="7"/>
  <c r="BE137" i="7"/>
  <c r="BD137" i="7"/>
  <c r="T137" i="7"/>
  <c r="R137" i="7"/>
  <c r="P137" i="7"/>
  <c r="BI137" i="7"/>
  <c r="BC137" i="7"/>
  <c r="BG136" i="7"/>
  <c r="BF136" i="7"/>
  <c r="BE136" i="7"/>
  <c r="BD136" i="7"/>
  <c r="T136" i="7"/>
  <c r="R136" i="7"/>
  <c r="P136" i="7"/>
  <c r="BI136" i="7"/>
  <c r="BC136" i="7"/>
  <c r="BG135" i="7"/>
  <c r="BF135" i="7"/>
  <c r="BE135" i="7"/>
  <c r="BD135" i="7"/>
  <c r="T135" i="7"/>
  <c r="R135" i="7"/>
  <c r="P135" i="7"/>
  <c r="BI135" i="7"/>
  <c r="BC135" i="7"/>
  <c r="BG134" i="7"/>
  <c r="BF134" i="7"/>
  <c r="BE134" i="7"/>
  <c r="BD134" i="7"/>
  <c r="T134" i="7"/>
  <c r="R134" i="7"/>
  <c r="P134" i="7"/>
  <c r="BI134" i="7"/>
  <c r="BC134" i="7"/>
  <c r="BG133" i="7"/>
  <c r="BF133" i="7"/>
  <c r="BE133" i="7"/>
  <c r="BD133" i="7"/>
  <c r="T133" i="7"/>
  <c r="R133" i="7"/>
  <c r="P133" i="7"/>
  <c r="BI133" i="7"/>
  <c r="BC133" i="7"/>
  <c r="BG132" i="7"/>
  <c r="BF132" i="7"/>
  <c r="BE132" i="7"/>
  <c r="BD132" i="7"/>
  <c r="T132" i="7"/>
  <c r="R132" i="7"/>
  <c r="P132" i="7"/>
  <c r="BI132" i="7"/>
  <c r="BC132" i="7"/>
  <c r="BG131" i="7"/>
  <c r="BF131" i="7"/>
  <c r="BE131" i="7"/>
  <c r="BD131" i="7"/>
  <c r="T131" i="7"/>
  <c r="R131" i="7"/>
  <c r="P131" i="7"/>
  <c r="BI131" i="7"/>
  <c r="BC131" i="7"/>
  <c r="BG130" i="7"/>
  <c r="BF130" i="7"/>
  <c r="BE130" i="7"/>
  <c r="BD130" i="7"/>
  <c r="T130" i="7"/>
  <c r="R130" i="7"/>
  <c r="P130" i="7"/>
  <c r="BI130" i="7"/>
  <c r="BC130" i="7"/>
  <c r="BG129" i="7"/>
  <c r="BF129" i="7"/>
  <c r="BE129" i="7"/>
  <c r="BD129" i="7"/>
  <c r="T129" i="7"/>
  <c r="R129" i="7"/>
  <c r="P129" i="7"/>
  <c r="BI129" i="7"/>
  <c r="BC129" i="7"/>
  <c r="BG128" i="7"/>
  <c r="BF128" i="7"/>
  <c r="BE128" i="7"/>
  <c r="BD128" i="7"/>
  <c r="T128" i="7"/>
  <c r="R128" i="7"/>
  <c r="P128" i="7"/>
  <c r="BI128" i="7"/>
  <c r="BC128" i="7"/>
  <c r="BG127" i="7"/>
  <c r="BF127" i="7"/>
  <c r="BE127" i="7"/>
  <c r="BD127" i="7"/>
  <c r="T127" i="7"/>
  <c r="R127" i="7"/>
  <c r="P127" i="7"/>
  <c r="BI127" i="7"/>
  <c r="BC127" i="7"/>
  <c r="BG126" i="7"/>
  <c r="BF126" i="7"/>
  <c r="BE126" i="7"/>
  <c r="BD126" i="7"/>
  <c r="T126" i="7"/>
  <c r="R126" i="7"/>
  <c r="P126" i="7"/>
  <c r="BI126" i="7"/>
  <c r="BC126" i="7"/>
  <c r="BG125" i="7"/>
  <c r="BF125" i="7"/>
  <c r="BE125" i="7"/>
  <c r="BD125" i="7"/>
  <c r="T125" i="7"/>
  <c r="R125" i="7"/>
  <c r="P125" i="7"/>
  <c r="BI125" i="7"/>
  <c r="BC125" i="7"/>
  <c r="BG124" i="7"/>
  <c r="BF124" i="7"/>
  <c r="BE124" i="7"/>
  <c r="BD124" i="7"/>
  <c r="T124" i="7"/>
  <c r="R124" i="7"/>
  <c r="P124" i="7"/>
  <c r="BI124" i="7"/>
  <c r="BC124" i="7"/>
  <c r="BG123" i="7"/>
  <c r="BF123" i="7"/>
  <c r="BE123" i="7"/>
  <c r="BD123" i="7"/>
  <c r="T123" i="7"/>
  <c r="R123" i="7"/>
  <c r="P123" i="7"/>
  <c r="BI123" i="7"/>
  <c r="BC123" i="7"/>
  <c r="BG122" i="7"/>
  <c r="BF122" i="7"/>
  <c r="BE122" i="7"/>
  <c r="BD122" i="7"/>
  <c r="T122" i="7"/>
  <c r="R122" i="7"/>
  <c r="P122" i="7"/>
  <c r="BI122" i="7"/>
  <c r="BC122" i="7"/>
  <c r="BG121" i="7"/>
  <c r="BF121" i="7"/>
  <c r="BE121" i="7"/>
  <c r="BD121" i="7"/>
  <c r="T121" i="7"/>
  <c r="R121" i="7"/>
  <c r="R120" i="7" s="1"/>
  <c r="P121" i="7"/>
  <c r="BI121" i="7"/>
  <c r="BC121" i="7"/>
  <c r="BG119" i="7"/>
  <c r="BF119" i="7"/>
  <c r="BE119" i="7"/>
  <c r="BD119" i="7"/>
  <c r="T119" i="7"/>
  <c r="R119" i="7"/>
  <c r="P119" i="7"/>
  <c r="BI119" i="7"/>
  <c r="BC119" i="7"/>
  <c r="BG118" i="7"/>
  <c r="BF118" i="7"/>
  <c r="BE118" i="7"/>
  <c r="BD118" i="7"/>
  <c r="T118" i="7"/>
  <c r="R118" i="7"/>
  <c r="P118" i="7"/>
  <c r="BI118" i="7"/>
  <c r="BC118" i="7"/>
  <c r="BG117" i="7"/>
  <c r="BF117" i="7"/>
  <c r="BE117" i="7"/>
  <c r="BD117" i="7"/>
  <c r="T117" i="7"/>
  <c r="R117" i="7"/>
  <c r="P117" i="7"/>
  <c r="BI117" i="7"/>
  <c r="BC117" i="7"/>
  <c r="BG116" i="7"/>
  <c r="BF116" i="7"/>
  <c r="BE116" i="7"/>
  <c r="BD116" i="7"/>
  <c r="T116" i="7"/>
  <c r="R116" i="7"/>
  <c r="P116" i="7"/>
  <c r="BI116" i="7"/>
  <c r="BC116" i="7"/>
  <c r="BG115" i="7"/>
  <c r="BF115" i="7"/>
  <c r="BE115" i="7"/>
  <c r="BD115" i="7"/>
  <c r="T115" i="7"/>
  <c r="R115" i="7"/>
  <c r="P115" i="7"/>
  <c r="BI115" i="7"/>
  <c r="BC115" i="7"/>
  <c r="BG114" i="7"/>
  <c r="BF114" i="7"/>
  <c r="BE114" i="7"/>
  <c r="BD114" i="7"/>
  <c r="T114" i="7"/>
  <c r="R114" i="7"/>
  <c r="P114" i="7"/>
  <c r="BI114" i="7"/>
  <c r="BC114" i="7"/>
  <c r="BG113" i="7"/>
  <c r="BF113" i="7"/>
  <c r="BE113" i="7"/>
  <c r="BD113" i="7"/>
  <c r="T113" i="7"/>
  <c r="R113" i="7"/>
  <c r="P113" i="7"/>
  <c r="BI113" i="7"/>
  <c r="BC113" i="7"/>
  <c r="BG112" i="7"/>
  <c r="BF112" i="7"/>
  <c r="BE112" i="7"/>
  <c r="BD112" i="7"/>
  <c r="T112" i="7"/>
  <c r="R112" i="7"/>
  <c r="P112" i="7"/>
  <c r="BI112" i="7"/>
  <c r="BC112" i="7"/>
  <c r="BG111" i="7"/>
  <c r="BF111" i="7"/>
  <c r="BE111" i="7"/>
  <c r="BD111" i="7"/>
  <c r="T111" i="7"/>
  <c r="R111" i="7"/>
  <c r="P111" i="7"/>
  <c r="BI111" i="7"/>
  <c r="BC111" i="7"/>
  <c r="BG110" i="7"/>
  <c r="BF110" i="7"/>
  <c r="BE110" i="7"/>
  <c r="BD110" i="7"/>
  <c r="T110" i="7"/>
  <c r="R110" i="7"/>
  <c r="P110" i="7"/>
  <c r="BI110" i="7"/>
  <c r="BC110" i="7"/>
  <c r="BG109" i="7"/>
  <c r="BF109" i="7"/>
  <c r="BE109" i="7"/>
  <c r="BD109" i="7"/>
  <c r="T109" i="7"/>
  <c r="R109" i="7"/>
  <c r="P109" i="7"/>
  <c r="BI109" i="7"/>
  <c r="BC109" i="7"/>
  <c r="BG108" i="7"/>
  <c r="BF108" i="7"/>
  <c r="BE108" i="7"/>
  <c r="BD108" i="7"/>
  <c r="T108" i="7"/>
  <c r="R108" i="7"/>
  <c r="P108" i="7"/>
  <c r="BI108" i="7"/>
  <c r="BC108" i="7"/>
  <c r="BG107" i="7"/>
  <c r="BF107" i="7"/>
  <c r="BE107" i="7"/>
  <c r="BD107" i="7"/>
  <c r="T107" i="7"/>
  <c r="R107" i="7"/>
  <c r="P107" i="7"/>
  <c r="BI107" i="7"/>
  <c r="BC107" i="7"/>
  <c r="BG105" i="7"/>
  <c r="BF105" i="7"/>
  <c r="BE105" i="7"/>
  <c r="BD105" i="7"/>
  <c r="T105" i="7"/>
  <c r="T104" i="7" s="1"/>
  <c r="R105" i="7"/>
  <c r="R104" i="7" s="1"/>
  <c r="P105" i="7"/>
  <c r="P104" i="7" s="1"/>
  <c r="BI105" i="7"/>
  <c r="BI104" i="7" s="1"/>
  <c r="J59" i="7" s="1"/>
  <c r="BC105" i="7"/>
  <c r="BG100" i="7"/>
  <c r="BF100" i="7"/>
  <c r="BE100" i="7"/>
  <c r="BD100" i="7"/>
  <c r="T100" i="7"/>
  <c r="R100" i="7"/>
  <c r="P100" i="7"/>
  <c r="BI100" i="7"/>
  <c r="BC100" i="7"/>
  <c r="BG99" i="7"/>
  <c r="BF99" i="7"/>
  <c r="BE99" i="7"/>
  <c r="BD99" i="7"/>
  <c r="T99" i="7"/>
  <c r="R99" i="7"/>
  <c r="P99" i="7"/>
  <c r="BI99" i="7"/>
  <c r="BC99" i="7"/>
  <c r="BG98" i="7"/>
  <c r="BF98" i="7"/>
  <c r="BE98" i="7"/>
  <c r="BD98" i="7"/>
  <c r="T98" i="7"/>
  <c r="R98" i="7"/>
  <c r="P98" i="7"/>
  <c r="BI98" i="7"/>
  <c r="BC98" i="7"/>
  <c r="BG97" i="7"/>
  <c r="BF97" i="7"/>
  <c r="BE97" i="7"/>
  <c r="BD97" i="7"/>
  <c r="T97" i="7"/>
  <c r="R97" i="7"/>
  <c r="P97" i="7"/>
  <c r="BI97" i="7"/>
  <c r="BC97" i="7"/>
  <c r="BG96" i="7"/>
  <c r="BF96" i="7"/>
  <c r="BE96" i="7"/>
  <c r="BD96" i="7"/>
  <c r="T96" i="7"/>
  <c r="R96" i="7"/>
  <c r="P96" i="7"/>
  <c r="BI96" i="7"/>
  <c r="BC96" i="7"/>
  <c r="BG95" i="7"/>
  <c r="BF95" i="7"/>
  <c r="BE95" i="7"/>
  <c r="BD95" i="7"/>
  <c r="T95" i="7"/>
  <c r="R95" i="7"/>
  <c r="P95" i="7"/>
  <c r="BI95" i="7"/>
  <c r="BC95" i="7"/>
  <c r="BG94" i="7"/>
  <c r="BF94" i="7"/>
  <c r="BE94" i="7"/>
  <c r="BD94" i="7"/>
  <c r="T94" i="7"/>
  <c r="R94" i="7"/>
  <c r="P94" i="7"/>
  <c r="BI94" i="7"/>
  <c r="BC94" i="7"/>
  <c r="BG93" i="7"/>
  <c r="BF93" i="7"/>
  <c r="BE93" i="7"/>
  <c r="BD93" i="7"/>
  <c r="T93" i="7"/>
  <c r="R93" i="7"/>
  <c r="P93" i="7"/>
  <c r="BI93" i="7"/>
  <c r="BC93" i="7"/>
  <c r="BG92" i="7"/>
  <c r="BF92" i="7"/>
  <c r="BE92" i="7"/>
  <c r="BD92" i="7"/>
  <c r="T92" i="7"/>
  <c r="R92" i="7"/>
  <c r="P92" i="7"/>
  <c r="BI92" i="7"/>
  <c r="BC92" i="7"/>
  <c r="BG91" i="7"/>
  <c r="BF91" i="7"/>
  <c r="BE91" i="7"/>
  <c r="BD91" i="7"/>
  <c r="T91" i="7"/>
  <c r="R91" i="7"/>
  <c r="P91" i="7"/>
  <c r="BI91" i="7"/>
  <c r="BC91" i="7"/>
  <c r="BG90" i="7"/>
  <c r="BF90" i="7"/>
  <c r="BE90" i="7"/>
  <c r="BD90" i="7"/>
  <c r="T90" i="7"/>
  <c r="R90" i="7"/>
  <c r="P90" i="7"/>
  <c r="BI90" i="7"/>
  <c r="BC90" i="7"/>
  <c r="BG89" i="7"/>
  <c r="BF89" i="7"/>
  <c r="BE89" i="7"/>
  <c r="BD89" i="7"/>
  <c r="T89" i="7"/>
  <c r="R89" i="7"/>
  <c r="P89" i="7"/>
  <c r="BI89" i="7"/>
  <c r="BC89" i="7"/>
  <c r="BG88" i="7"/>
  <c r="BF88" i="7"/>
  <c r="BE88" i="7"/>
  <c r="BD88" i="7"/>
  <c r="T88" i="7"/>
  <c r="R88" i="7"/>
  <c r="P88" i="7"/>
  <c r="BI88" i="7"/>
  <c r="BC88" i="7"/>
  <c r="BG87" i="7"/>
  <c r="BF87" i="7"/>
  <c r="BE87" i="7"/>
  <c r="BD87" i="7"/>
  <c r="T87" i="7"/>
  <c r="R87" i="7"/>
  <c r="P87" i="7"/>
  <c r="BI87" i="7"/>
  <c r="BC87" i="7"/>
  <c r="BG86" i="7"/>
  <c r="BF86" i="7"/>
  <c r="BE86" i="7"/>
  <c r="BD86" i="7"/>
  <c r="T86" i="7"/>
  <c r="R86" i="7"/>
  <c r="P86" i="7"/>
  <c r="BI86" i="7"/>
  <c r="BC86" i="7"/>
  <c r="BG85" i="7"/>
  <c r="BF85" i="7"/>
  <c r="BE85" i="7"/>
  <c r="BD85" i="7"/>
  <c r="T85" i="7"/>
  <c r="R85" i="7"/>
  <c r="P85" i="7"/>
  <c r="BI85" i="7"/>
  <c r="BC85" i="7"/>
  <c r="BG84" i="7"/>
  <c r="BF84" i="7"/>
  <c r="BE84" i="7"/>
  <c r="BD84" i="7"/>
  <c r="T84" i="7"/>
  <c r="R84" i="7"/>
  <c r="P84" i="7"/>
  <c r="BI84" i="7"/>
  <c r="BC84" i="7"/>
  <c r="F75" i="7"/>
  <c r="E73" i="7"/>
  <c r="F49" i="7"/>
  <c r="E47" i="7"/>
  <c r="J21" i="7"/>
  <c r="E21" i="7"/>
  <c r="J51" i="7" s="1"/>
  <c r="J20" i="7"/>
  <c r="J18" i="7"/>
  <c r="E18" i="7"/>
  <c r="F78" i="7" s="1"/>
  <c r="J17" i="7"/>
  <c r="J15" i="7"/>
  <c r="E15" i="7"/>
  <c r="F77" i="7" s="1"/>
  <c r="J14" i="7"/>
  <c r="J12" i="7"/>
  <c r="J75" i="7" s="1"/>
  <c r="E7" i="7"/>
  <c r="E71" i="7" s="1"/>
  <c r="AY56" i="1"/>
  <c r="AX56" i="1"/>
  <c r="BE164" i="6"/>
  <c r="BD164" i="6"/>
  <c r="BC164" i="6"/>
  <c r="BB164" i="6"/>
  <c r="T164" i="6"/>
  <c r="R164" i="6"/>
  <c r="P164" i="6"/>
  <c r="BG164" i="6"/>
  <c r="BA164" i="6"/>
  <c r="BE163" i="6"/>
  <c r="BD163" i="6"/>
  <c r="BC163" i="6"/>
  <c r="BB163" i="6"/>
  <c r="T163" i="6"/>
  <c r="R163" i="6"/>
  <c r="P163" i="6"/>
  <c r="BG163" i="6"/>
  <c r="BA163" i="6"/>
  <c r="BE162" i="6"/>
  <c r="BD162" i="6"/>
  <c r="BC162" i="6"/>
  <c r="BB162" i="6"/>
  <c r="T162" i="6"/>
  <c r="R162" i="6"/>
  <c r="P162" i="6"/>
  <c r="BG162" i="6"/>
  <c r="BA162" i="6"/>
  <c r="BE161" i="6"/>
  <c r="BD161" i="6"/>
  <c r="BC161" i="6"/>
  <c r="BB161" i="6"/>
  <c r="T161" i="6"/>
  <c r="R161" i="6"/>
  <c r="P161" i="6"/>
  <c r="BG161" i="6"/>
  <c r="BA161" i="6"/>
  <c r="BE160" i="6"/>
  <c r="BD160" i="6"/>
  <c r="BC160" i="6"/>
  <c r="BB160" i="6"/>
  <c r="T160" i="6"/>
  <c r="R160" i="6"/>
  <c r="P160" i="6"/>
  <c r="BG160" i="6"/>
  <c r="BA160" i="6"/>
  <c r="BE159" i="6"/>
  <c r="BD159" i="6"/>
  <c r="BC159" i="6"/>
  <c r="BB159" i="6"/>
  <c r="T159" i="6"/>
  <c r="R159" i="6"/>
  <c r="P159" i="6"/>
  <c r="BG159" i="6"/>
  <c r="BA159" i="6"/>
  <c r="BE158" i="6"/>
  <c r="BD158" i="6"/>
  <c r="BC158" i="6"/>
  <c r="BB158" i="6"/>
  <c r="T158" i="6"/>
  <c r="R158" i="6"/>
  <c r="P158" i="6"/>
  <c r="BG158" i="6"/>
  <c r="BA158" i="6"/>
  <c r="BE157" i="6"/>
  <c r="BD157" i="6"/>
  <c r="BC157" i="6"/>
  <c r="BB157" i="6"/>
  <c r="T157" i="6"/>
  <c r="R157" i="6"/>
  <c r="P157" i="6"/>
  <c r="BG157" i="6"/>
  <c r="BA157" i="6"/>
  <c r="BE156" i="6"/>
  <c r="BD156" i="6"/>
  <c r="BC156" i="6"/>
  <c r="BB156" i="6"/>
  <c r="T156" i="6"/>
  <c r="R156" i="6"/>
  <c r="P156" i="6"/>
  <c r="BG156" i="6"/>
  <c r="BA156" i="6"/>
  <c r="BE155" i="6"/>
  <c r="BD155" i="6"/>
  <c r="BC155" i="6"/>
  <c r="BB155" i="6"/>
  <c r="T155" i="6"/>
  <c r="R155" i="6"/>
  <c r="P155" i="6"/>
  <c r="BG155" i="6"/>
  <c r="BA155" i="6"/>
  <c r="BE154" i="6"/>
  <c r="BD154" i="6"/>
  <c r="BC154" i="6"/>
  <c r="BB154" i="6"/>
  <c r="T154" i="6"/>
  <c r="R154" i="6"/>
  <c r="P154" i="6"/>
  <c r="BG154" i="6"/>
  <c r="BA154" i="6"/>
  <c r="BE153" i="6"/>
  <c r="BD153" i="6"/>
  <c r="BC153" i="6"/>
  <c r="BB153" i="6"/>
  <c r="T153" i="6"/>
  <c r="R153" i="6"/>
  <c r="P153" i="6"/>
  <c r="BG153" i="6"/>
  <c r="BA153" i="6"/>
  <c r="BE152" i="6"/>
  <c r="BD152" i="6"/>
  <c r="BC152" i="6"/>
  <c r="BB152" i="6"/>
  <c r="T152" i="6"/>
  <c r="R152" i="6"/>
  <c r="P152" i="6"/>
  <c r="BG152" i="6"/>
  <c r="BA152" i="6"/>
  <c r="BE151" i="6"/>
  <c r="BD151" i="6"/>
  <c r="BC151" i="6"/>
  <c r="BB151" i="6"/>
  <c r="T151" i="6"/>
  <c r="R151" i="6"/>
  <c r="P151" i="6"/>
  <c r="BG151" i="6"/>
  <c r="BA151" i="6"/>
  <c r="BE150" i="6"/>
  <c r="BD150" i="6"/>
  <c r="BC150" i="6"/>
  <c r="BB150" i="6"/>
  <c r="T150" i="6"/>
  <c r="R150" i="6"/>
  <c r="P150" i="6"/>
  <c r="BG150" i="6"/>
  <c r="BA150" i="6"/>
  <c r="BE149" i="6"/>
  <c r="BD149" i="6"/>
  <c r="BC149" i="6"/>
  <c r="BB149" i="6"/>
  <c r="T149" i="6"/>
  <c r="R149" i="6"/>
  <c r="P149" i="6"/>
  <c r="BG149" i="6"/>
  <c r="BA149" i="6"/>
  <c r="BE148" i="6"/>
  <c r="BD148" i="6"/>
  <c r="BC148" i="6"/>
  <c r="BB148" i="6"/>
  <c r="T148" i="6"/>
  <c r="R148" i="6"/>
  <c r="P148" i="6"/>
  <c r="BG148" i="6"/>
  <c r="BA148" i="6"/>
  <c r="BE147" i="6"/>
  <c r="BD147" i="6"/>
  <c r="BC147" i="6"/>
  <c r="BB147" i="6"/>
  <c r="T147" i="6"/>
  <c r="R147" i="6"/>
  <c r="P147" i="6"/>
  <c r="BG147" i="6"/>
  <c r="BA147" i="6"/>
  <c r="BE146" i="6"/>
  <c r="BD146" i="6"/>
  <c r="BC146" i="6"/>
  <c r="BB146" i="6"/>
  <c r="T146" i="6"/>
  <c r="R146" i="6"/>
  <c r="P146" i="6"/>
  <c r="BG146" i="6"/>
  <c r="BA146" i="6"/>
  <c r="BE145" i="6"/>
  <c r="BD145" i="6"/>
  <c r="BC145" i="6"/>
  <c r="BB145" i="6"/>
  <c r="T145" i="6"/>
  <c r="R145" i="6"/>
  <c r="P145" i="6"/>
  <c r="BG145" i="6"/>
  <c r="BA145" i="6"/>
  <c r="BE144" i="6"/>
  <c r="BD144" i="6"/>
  <c r="BC144" i="6"/>
  <c r="BB144" i="6"/>
  <c r="T144" i="6"/>
  <c r="R144" i="6"/>
  <c r="P144" i="6"/>
  <c r="BG144" i="6"/>
  <c r="BA144" i="6"/>
  <c r="BE143" i="6"/>
  <c r="BD143" i="6"/>
  <c r="BC143" i="6"/>
  <c r="BB143" i="6"/>
  <c r="T143" i="6"/>
  <c r="R143" i="6"/>
  <c r="P143" i="6"/>
  <c r="BG143" i="6"/>
  <c r="BA143" i="6"/>
  <c r="BE142" i="6"/>
  <c r="BD142" i="6"/>
  <c r="BC142" i="6"/>
  <c r="BB142" i="6"/>
  <c r="T142" i="6"/>
  <c r="R142" i="6"/>
  <c r="P142" i="6"/>
  <c r="P141" i="6" s="1"/>
  <c r="BG142" i="6"/>
  <c r="BA142" i="6"/>
  <c r="BE140" i="6"/>
  <c r="BD140" i="6"/>
  <c r="BC140" i="6"/>
  <c r="BB140" i="6"/>
  <c r="T140" i="6"/>
  <c r="R140" i="6"/>
  <c r="P140" i="6"/>
  <c r="BG140" i="6"/>
  <c r="BA140" i="6"/>
  <c r="BE139" i="6"/>
  <c r="BD139" i="6"/>
  <c r="BC139" i="6"/>
  <c r="BB139" i="6"/>
  <c r="T139" i="6"/>
  <c r="R139" i="6"/>
  <c r="P139" i="6"/>
  <c r="BG139" i="6"/>
  <c r="BA139" i="6"/>
  <c r="BE138" i="6"/>
  <c r="BD138" i="6"/>
  <c r="BC138" i="6"/>
  <c r="BB138" i="6"/>
  <c r="T138" i="6"/>
  <c r="R138" i="6"/>
  <c r="P138" i="6"/>
  <c r="BG138" i="6"/>
  <c r="BA138" i="6"/>
  <c r="BE137" i="6"/>
  <c r="BD137" i="6"/>
  <c r="BC137" i="6"/>
  <c r="BB137" i="6"/>
  <c r="T137" i="6"/>
  <c r="R137" i="6"/>
  <c r="P137" i="6"/>
  <c r="BG137" i="6"/>
  <c r="BA137" i="6"/>
  <c r="BE136" i="6"/>
  <c r="BD136" i="6"/>
  <c r="BC136" i="6"/>
  <c r="BB136" i="6"/>
  <c r="T136" i="6"/>
  <c r="R136" i="6"/>
  <c r="P136" i="6"/>
  <c r="BG136" i="6"/>
  <c r="BA136" i="6"/>
  <c r="BE135" i="6"/>
  <c r="BD135" i="6"/>
  <c r="BC135" i="6"/>
  <c r="BB135" i="6"/>
  <c r="T135" i="6"/>
  <c r="R135" i="6"/>
  <c r="P135" i="6"/>
  <c r="BG135" i="6"/>
  <c r="BA135" i="6"/>
  <c r="BE134" i="6"/>
  <c r="BD134" i="6"/>
  <c r="BC134" i="6"/>
  <c r="BB134" i="6"/>
  <c r="T134" i="6"/>
  <c r="R134" i="6"/>
  <c r="P134" i="6"/>
  <c r="BG134" i="6"/>
  <c r="BA134" i="6"/>
  <c r="BE133" i="6"/>
  <c r="BD133" i="6"/>
  <c r="BC133" i="6"/>
  <c r="BB133" i="6"/>
  <c r="T133" i="6"/>
  <c r="R133" i="6"/>
  <c r="P133" i="6"/>
  <c r="BG133" i="6"/>
  <c r="BA133" i="6"/>
  <c r="BE132" i="6"/>
  <c r="BD132" i="6"/>
  <c r="BC132" i="6"/>
  <c r="BB132" i="6"/>
  <c r="T132" i="6"/>
  <c r="R132" i="6"/>
  <c r="P132" i="6"/>
  <c r="BG132" i="6"/>
  <c r="BA132" i="6"/>
  <c r="BE131" i="6"/>
  <c r="BD131" i="6"/>
  <c r="BC131" i="6"/>
  <c r="BB131" i="6"/>
  <c r="T131" i="6"/>
  <c r="R131" i="6"/>
  <c r="P131" i="6"/>
  <c r="BG131" i="6"/>
  <c r="BA131" i="6"/>
  <c r="BE129" i="6"/>
  <c r="BD129" i="6"/>
  <c r="BC129" i="6"/>
  <c r="BB129" i="6"/>
  <c r="T129" i="6"/>
  <c r="R129" i="6"/>
  <c r="P129" i="6"/>
  <c r="BG129" i="6"/>
  <c r="BA129" i="6"/>
  <c r="BE127" i="6"/>
  <c r="BD127" i="6"/>
  <c r="BC127" i="6"/>
  <c r="BB127" i="6"/>
  <c r="T127" i="6"/>
  <c r="R127" i="6"/>
  <c r="P127" i="6"/>
  <c r="BG127" i="6"/>
  <c r="BA127" i="6"/>
  <c r="BE125" i="6"/>
  <c r="BD125" i="6"/>
  <c r="BC125" i="6"/>
  <c r="BB125" i="6"/>
  <c r="T125" i="6"/>
  <c r="R125" i="6"/>
  <c r="P125" i="6"/>
  <c r="BG125" i="6"/>
  <c r="BA125" i="6"/>
  <c r="BE123" i="6"/>
  <c r="BD123" i="6"/>
  <c r="BC123" i="6"/>
  <c r="BB123" i="6"/>
  <c r="T123" i="6"/>
  <c r="R123" i="6"/>
  <c r="P123" i="6"/>
  <c r="BG123" i="6"/>
  <c r="BA123" i="6"/>
  <c r="BE121" i="6"/>
  <c r="BD121" i="6"/>
  <c r="BC121" i="6"/>
  <c r="BB121" i="6"/>
  <c r="T121" i="6"/>
  <c r="R121" i="6"/>
  <c r="P121" i="6"/>
  <c r="BG121" i="6"/>
  <c r="BA121" i="6"/>
  <c r="BE119" i="6"/>
  <c r="BD119" i="6"/>
  <c r="BC119" i="6"/>
  <c r="BB119" i="6"/>
  <c r="T119" i="6"/>
  <c r="R119" i="6"/>
  <c r="P119" i="6"/>
  <c r="BG119" i="6"/>
  <c r="BA119" i="6"/>
  <c r="BE117" i="6"/>
  <c r="BD117" i="6"/>
  <c r="BC117" i="6"/>
  <c r="BB117" i="6"/>
  <c r="T117" i="6"/>
  <c r="R117" i="6"/>
  <c r="P117" i="6"/>
  <c r="BG117" i="6"/>
  <c r="BA117" i="6"/>
  <c r="BE115" i="6"/>
  <c r="BD115" i="6"/>
  <c r="BC115" i="6"/>
  <c r="BB115" i="6"/>
  <c r="T115" i="6"/>
  <c r="R115" i="6"/>
  <c r="P115" i="6"/>
  <c r="BG115" i="6"/>
  <c r="BA115" i="6"/>
  <c r="BE113" i="6"/>
  <c r="BD113" i="6"/>
  <c r="BC113" i="6"/>
  <c r="BB113" i="6"/>
  <c r="T113" i="6"/>
  <c r="R113" i="6"/>
  <c r="P113" i="6"/>
  <c r="BG113" i="6"/>
  <c r="BA113" i="6"/>
  <c r="BE112" i="6"/>
  <c r="BD112" i="6"/>
  <c r="BC112" i="6"/>
  <c r="BB112" i="6"/>
  <c r="T112" i="6"/>
  <c r="R112" i="6"/>
  <c r="P112" i="6"/>
  <c r="BG112" i="6"/>
  <c r="BA112" i="6"/>
  <c r="BE111" i="6"/>
  <c r="BD111" i="6"/>
  <c r="BC111" i="6"/>
  <c r="BB111" i="6"/>
  <c r="T111" i="6"/>
  <c r="R111" i="6"/>
  <c r="P111" i="6"/>
  <c r="BG111" i="6"/>
  <c r="BA111" i="6"/>
  <c r="BE110" i="6"/>
  <c r="BD110" i="6"/>
  <c r="BC110" i="6"/>
  <c r="BB110" i="6"/>
  <c r="T110" i="6"/>
  <c r="R110" i="6"/>
  <c r="P110" i="6"/>
  <c r="BG110" i="6"/>
  <c r="BA110" i="6"/>
  <c r="BE109" i="6"/>
  <c r="BD109" i="6"/>
  <c r="BC109" i="6"/>
  <c r="BB109" i="6"/>
  <c r="T109" i="6"/>
  <c r="R109" i="6"/>
  <c r="P109" i="6"/>
  <c r="BG109" i="6"/>
  <c r="BA109" i="6"/>
  <c r="BE108" i="6"/>
  <c r="BD108" i="6"/>
  <c r="BC108" i="6"/>
  <c r="BB108" i="6"/>
  <c r="T108" i="6"/>
  <c r="R108" i="6"/>
  <c r="P108" i="6"/>
  <c r="BG108" i="6"/>
  <c r="BA108" i="6"/>
  <c r="BE107" i="6"/>
  <c r="BD107" i="6"/>
  <c r="BC107" i="6"/>
  <c r="BB107" i="6"/>
  <c r="T107" i="6"/>
  <c r="R107" i="6"/>
  <c r="P107" i="6"/>
  <c r="BG107" i="6"/>
  <c r="BA107" i="6"/>
  <c r="BE106" i="6"/>
  <c r="BD106" i="6"/>
  <c r="BC106" i="6"/>
  <c r="BB106" i="6"/>
  <c r="T106" i="6"/>
  <c r="R106" i="6"/>
  <c r="P106" i="6"/>
  <c r="BG106" i="6"/>
  <c r="BA106" i="6"/>
  <c r="BE105" i="6"/>
  <c r="BD105" i="6"/>
  <c r="BC105" i="6"/>
  <c r="BB105" i="6"/>
  <c r="T105" i="6"/>
  <c r="R105" i="6"/>
  <c r="P105" i="6"/>
  <c r="BG105" i="6"/>
  <c r="BA105" i="6"/>
  <c r="BE104" i="6"/>
  <c r="BD104" i="6"/>
  <c r="BC104" i="6"/>
  <c r="BB104" i="6"/>
  <c r="T104" i="6"/>
  <c r="R104" i="6"/>
  <c r="P104" i="6"/>
  <c r="BG104" i="6"/>
  <c r="BA104" i="6"/>
  <c r="BE103" i="6"/>
  <c r="BD103" i="6"/>
  <c r="BC103" i="6"/>
  <c r="BB103" i="6"/>
  <c r="T103" i="6"/>
  <c r="R103" i="6"/>
  <c r="P103" i="6"/>
  <c r="BG103" i="6"/>
  <c r="BA103" i="6"/>
  <c r="BE102" i="6"/>
  <c r="BD102" i="6"/>
  <c r="BC102" i="6"/>
  <c r="BB102" i="6"/>
  <c r="T102" i="6"/>
  <c r="T101" i="6" s="1"/>
  <c r="R102" i="6"/>
  <c r="P102" i="6"/>
  <c r="BG102" i="6"/>
  <c r="BA102" i="6"/>
  <c r="BE100" i="6"/>
  <c r="BD100" i="6"/>
  <c r="BC100" i="6"/>
  <c r="BB100" i="6"/>
  <c r="T100" i="6"/>
  <c r="R100" i="6"/>
  <c r="P100" i="6"/>
  <c r="BG100" i="6"/>
  <c r="BA100" i="6"/>
  <c r="BE99" i="6"/>
  <c r="BD99" i="6"/>
  <c r="BC99" i="6"/>
  <c r="BB99" i="6"/>
  <c r="T99" i="6"/>
  <c r="R99" i="6"/>
  <c r="P99" i="6"/>
  <c r="BG99" i="6"/>
  <c r="BA99" i="6"/>
  <c r="BE98" i="6"/>
  <c r="BD98" i="6"/>
  <c r="BC98" i="6"/>
  <c r="BB98" i="6"/>
  <c r="T98" i="6"/>
  <c r="R98" i="6"/>
  <c r="P98" i="6"/>
  <c r="BG98" i="6"/>
  <c r="BA98" i="6"/>
  <c r="BE97" i="6"/>
  <c r="BD97" i="6"/>
  <c r="BC97" i="6"/>
  <c r="BB97" i="6"/>
  <c r="T97" i="6"/>
  <c r="R97" i="6"/>
  <c r="P97" i="6"/>
  <c r="BG97" i="6"/>
  <c r="BA97" i="6"/>
  <c r="BE96" i="6"/>
  <c r="BD96" i="6"/>
  <c r="BC96" i="6"/>
  <c r="BB96" i="6"/>
  <c r="T96" i="6"/>
  <c r="R96" i="6"/>
  <c r="P96" i="6"/>
  <c r="BG96" i="6"/>
  <c r="BA96" i="6"/>
  <c r="BE95" i="6"/>
  <c r="BD95" i="6"/>
  <c r="BC95" i="6"/>
  <c r="BB95" i="6"/>
  <c r="T95" i="6"/>
  <c r="R95" i="6"/>
  <c r="P95" i="6"/>
  <c r="BG95" i="6"/>
  <c r="BA95" i="6"/>
  <c r="BE94" i="6"/>
  <c r="BD94" i="6"/>
  <c r="BC94" i="6"/>
  <c r="BB94" i="6"/>
  <c r="T94" i="6"/>
  <c r="R94" i="6"/>
  <c r="P94" i="6"/>
  <c r="BG94" i="6"/>
  <c r="BA94" i="6"/>
  <c r="BE93" i="6"/>
  <c r="BD93" i="6"/>
  <c r="BC93" i="6"/>
  <c r="BB93" i="6"/>
  <c r="T93" i="6"/>
  <c r="R93" i="6"/>
  <c r="P93" i="6"/>
  <c r="BG93" i="6"/>
  <c r="BA93" i="6"/>
  <c r="BE92" i="6"/>
  <c r="BD92" i="6"/>
  <c r="BC92" i="6"/>
  <c r="BB92" i="6"/>
  <c r="T92" i="6"/>
  <c r="R92" i="6"/>
  <c r="P92" i="6"/>
  <c r="BG92" i="6"/>
  <c r="BA92" i="6"/>
  <c r="BE91" i="6"/>
  <c r="BD91" i="6"/>
  <c r="BC91" i="6"/>
  <c r="BB91" i="6"/>
  <c r="T91" i="6"/>
  <c r="R91" i="6"/>
  <c r="P91" i="6"/>
  <c r="BG91" i="6"/>
  <c r="BA91" i="6"/>
  <c r="BE90" i="6"/>
  <c r="BD90" i="6"/>
  <c r="BC90" i="6"/>
  <c r="BB90" i="6"/>
  <c r="T90" i="6"/>
  <c r="R90" i="6"/>
  <c r="P90" i="6"/>
  <c r="BG90" i="6"/>
  <c r="BA90" i="6"/>
  <c r="BE89" i="6"/>
  <c r="BD89" i="6"/>
  <c r="BC89" i="6"/>
  <c r="BB89" i="6"/>
  <c r="T89" i="6"/>
  <c r="R89" i="6"/>
  <c r="P89" i="6"/>
  <c r="BG89" i="6"/>
  <c r="BA89" i="6"/>
  <c r="BE88" i="6"/>
  <c r="BD88" i="6"/>
  <c r="BC88" i="6"/>
  <c r="BB88" i="6"/>
  <c r="T88" i="6"/>
  <c r="R88" i="6"/>
  <c r="P88" i="6"/>
  <c r="BG88" i="6"/>
  <c r="BA88" i="6"/>
  <c r="BE87" i="6"/>
  <c r="BD87" i="6"/>
  <c r="BC87" i="6"/>
  <c r="BB87" i="6"/>
  <c r="T87" i="6"/>
  <c r="R87" i="6"/>
  <c r="P87" i="6"/>
  <c r="BG87" i="6"/>
  <c r="BA87" i="6"/>
  <c r="BE86" i="6"/>
  <c r="BD86" i="6"/>
  <c r="BC86" i="6"/>
  <c r="BB86" i="6"/>
  <c r="T86" i="6"/>
  <c r="R86" i="6"/>
  <c r="P86" i="6"/>
  <c r="BG86" i="6"/>
  <c r="BA86" i="6"/>
  <c r="BE85" i="6"/>
  <c r="BD85" i="6"/>
  <c r="BC85" i="6"/>
  <c r="BB85" i="6"/>
  <c r="T85" i="6"/>
  <c r="R85" i="6"/>
  <c r="P85" i="6"/>
  <c r="BG85" i="6"/>
  <c r="BA85" i="6"/>
  <c r="BE84" i="6"/>
  <c r="BD84" i="6"/>
  <c r="BC84" i="6"/>
  <c r="BB84" i="6"/>
  <c r="T84" i="6"/>
  <c r="R84" i="6"/>
  <c r="P84" i="6"/>
  <c r="BG84" i="6"/>
  <c r="BA84" i="6"/>
  <c r="F75" i="6"/>
  <c r="E73" i="6"/>
  <c r="F49" i="6"/>
  <c r="E47" i="6"/>
  <c r="J21" i="6"/>
  <c r="E21" i="6"/>
  <c r="J77" i="6" s="1"/>
  <c r="J20" i="6"/>
  <c r="J18" i="6"/>
  <c r="E18" i="6"/>
  <c r="F78" i="6" s="1"/>
  <c r="J17" i="6"/>
  <c r="J15" i="6"/>
  <c r="E15" i="6"/>
  <c r="F51" i="6" s="1"/>
  <c r="J14" i="6"/>
  <c r="J12" i="6"/>
  <c r="J49" i="6" s="1"/>
  <c r="E7" i="6"/>
  <c r="E45" i="6" s="1"/>
  <c r="AY55" i="1"/>
  <c r="AX55" i="1"/>
  <c r="BE176" i="5"/>
  <c r="BD176" i="5"/>
  <c r="BC176" i="5"/>
  <c r="BB176" i="5"/>
  <c r="T176" i="5"/>
  <c r="R176" i="5"/>
  <c r="P176" i="5"/>
  <c r="BG176" i="5"/>
  <c r="BA176" i="5"/>
  <c r="BE175" i="5"/>
  <c r="BD175" i="5"/>
  <c r="BC175" i="5"/>
  <c r="BB175" i="5"/>
  <c r="T175" i="5"/>
  <c r="R175" i="5"/>
  <c r="P175" i="5"/>
  <c r="BG175" i="5"/>
  <c r="BA175" i="5"/>
  <c r="BE174" i="5"/>
  <c r="BD174" i="5"/>
  <c r="BC174" i="5"/>
  <c r="BB174" i="5"/>
  <c r="T174" i="5"/>
  <c r="R174" i="5"/>
  <c r="P174" i="5"/>
  <c r="BG174" i="5"/>
  <c r="BA174" i="5"/>
  <c r="BE173" i="5"/>
  <c r="BD173" i="5"/>
  <c r="BC173" i="5"/>
  <c r="BB173" i="5"/>
  <c r="T173" i="5"/>
  <c r="R173" i="5"/>
  <c r="P173" i="5"/>
  <c r="BG173" i="5"/>
  <c r="BA173" i="5"/>
  <c r="BE172" i="5"/>
  <c r="BD172" i="5"/>
  <c r="BC172" i="5"/>
  <c r="BB172" i="5"/>
  <c r="T172" i="5"/>
  <c r="R172" i="5"/>
  <c r="P172" i="5"/>
  <c r="BG172" i="5"/>
  <c r="BA172" i="5"/>
  <c r="BE171" i="5"/>
  <c r="BD171" i="5"/>
  <c r="BC171" i="5"/>
  <c r="BB171" i="5"/>
  <c r="T171" i="5"/>
  <c r="R171" i="5"/>
  <c r="P171" i="5"/>
  <c r="BG171" i="5"/>
  <c r="BA171" i="5"/>
  <c r="BE170" i="5"/>
  <c r="BD170" i="5"/>
  <c r="BC170" i="5"/>
  <c r="BB170" i="5"/>
  <c r="T170" i="5"/>
  <c r="R170" i="5"/>
  <c r="P170" i="5"/>
  <c r="BG170" i="5"/>
  <c r="BA170" i="5"/>
  <c r="BE169" i="5"/>
  <c r="BD169" i="5"/>
  <c r="BC169" i="5"/>
  <c r="BB169" i="5"/>
  <c r="T169" i="5"/>
  <c r="R169" i="5"/>
  <c r="P169" i="5"/>
  <c r="BG169" i="5"/>
  <c r="BA169" i="5"/>
  <c r="BE168" i="5"/>
  <c r="BD168" i="5"/>
  <c r="BC168" i="5"/>
  <c r="BB168" i="5"/>
  <c r="T168" i="5"/>
  <c r="R168" i="5"/>
  <c r="P168" i="5"/>
  <c r="BG168" i="5"/>
  <c r="BA168" i="5"/>
  <c r="BE167" i="5"/>
  <c r="BD167" i="5"/>
  <c r="BC167" i="5"/>
  <c r="BB167" i="5"/>
  <c r="T167" i="5"/>
  <c r="R167" i="5"/>
  <c r="P167" i="5"/>
  <c r="BG167" i="5"/>
  <c r="BA167" i="5"/>
  <c r="BE166" i="5"/>
  <c r="BD166" i="5"/>
  <c r="BC166" i="5"/>
  <c r="BB166" i="5"/>
  <c r="T166" i="5"/>
  <c r="R166" i="5"/>
  <c r="P166" i="5"/>
  <c r="BG166" i="5"/>
  <c r="BA166" i="5"/>
  <c r="BE165" i="5"/>
  <c r="BD165" i="5"/>
  <c r="BC165" i="5"/>
  <c r="BB165" i="5"/>
  <c r="T165" i="5"/>
  <c r="R165" i="5"/>
  <c r="P165" i="5"/>
  <c r="BG165" i="5"/>
  <c r="BA165" i="5"/>
  <c r="BE164" i="5"/>
  <c r="BD164" i="5"/>
  <c r="BC164" i="5"/>
  <c r="BB164" i="5"/>
  <c r="T164" i="5"/>
  <c r="R164" i="5"/>
  <c r="P164" i="5"/>
  <c r="BG164" i="5"/>
  <c r="BA164" i="5"/>
  <c r="BE163" i="5"/>
  <c r="BD163" i="5"/>
  <c r="BC163" i="5"/>
  <c r="BB163" i="5"/>
  <c r="T163" i="5"/>
  <c r="R163" i="5"/>
  <c r="P163" i="5"/>
  <c r="BG163" i="5"/>
  <c r="BA163" i="5"/>
  <c r="BE162" i="5"/>
  <c r="BD162" i="5"/>
  <c r="BC162" i="5"/>
  <c r="BB162" i="5"/>
  <c r="T162" i="5"/>
  <c r="R162" i="5"/>
  <c r="P162" i="5"/>
  <c r="BG162" i="5"/>
  <c r="BA162" i="5"/>
  <c r="BE161" i="5"/>
  <c r="BD161" i="5"/>
  <c r="BC161" i="5"/>
  <c r="BB161" i="5"/>
  <c r="T161" i="5"/>
  <c r="R161" i="5"/>
  <c r="P161" i="5"/>
  <c r="BG161" i="5"/>
  <c r="BA161" i="5"/>
  <c r="BE160" i="5"/>
  <c r="BD160" i="5"/>
  <c r="BC160" i="5"/>
  <c r="BB160" i="5"/>
  <c r="T160" i="5"/>
  <c r="R160" i="5"/>
  <c r="P160" i="5"/>
  <c r="BG160" i="5"/>
  <c r="BA160" i="5"/>
  <c r="BE158" i="5"/>
  <c r="BD158" i="5"/>
  <c r="BC158" i="5"/>
  <c r="BB158" i="5"/>
  <c r="T158" i="5"/>
  <c r="R158" i="5"/>
  <c r="P158" i="5"/>
  <c r="BG158" i="5"/>
  <c r="BA158" i="5"/>
  <c r="BE157" i="5"/>
  <c r="BD157" i="5"/>
  <c r="BC157" i="5"/>
  <c r="BB157" i="5"/>
  <c r="T157" i="5"/>
  <c r="R157" i="5"/>
  <c r="P157" i="5"/>
  <c r="BG157" i="5"/>
  <c r="BA157" i="5"/>
  <c r="BE156" i="5"/>
  <c r="BD156" i="5"/>
  <c r="BC156" i="5"/>
  <c r="BB156" i="5"/>
  <c r="T156" i="5"/>
  <c r="R156" i="5"/>
  <c r="P156" i="5"/>
  <c r="BG156" i="5"/>
  <c r="BA156" i="5"/>
  <c r="BE155" i="5"/>
  <c r="BD155" i="5"/>
  <c r="BC155" i="5"/>
  <c r="BB155" i="5"/>
  <c r="T155" i="5"/>
  <c r="R155" i="5"/>
  <c r="P155" i="5"/>
  <c r="BG155" i="5"/>
  <c r="BA155" i="5"/>
  <c r="BE154" i="5"/>
  <c r="BD154" i="5"/>
  <c r="BC154" i="5"/>
  <c r="BB154" i="5"/>
  <c r="T154" i="5"/>
  <c r="R154" i="5"/>
  <c r="P154" i="5"/>
  <c r="BG154" i="5"/>
  <c r="BA154" i="5"/>
  <c r="BE153" i="5"/>
  <c r="BD153" i="5"/>
  <c r="BC153" i="5"/>
  <c r="BB153" i="5"/>
  <c r="T153" i="5"/>
  <c r="R153" i="5"/>
  <c r="P153" i="5"/>
  <c r="BG153" i="5"/>
  <c r="BA153" i="5"/>
  <c r="BE152" i="5"/>
  <c r="BD152" i="5"/>
  <c r="BC152" i="5"/>
  <c r="BB152" i="5"/>
  <c r="T152" i="5"/>
  <c r="R152" i="5"/>
  <c r="P152" i="5"/>
  <c r="BG152" i="5"/>
  <c r="BA152" i="5"/>
  <c r="BE151" i="5"/>
  <c r="BD151" i="5"/>
  <c r="BC151" i="5"/>
  <c r="BB151" i="5"/>
  <c r="T151" i="5"/>
  <c r="R151" i="5"/>
  <c r="P151" i="5"/>
  <c r="BG151" i="5"/>
  <c r="BA151" i="5"/>
  <c r="BE150" i="5"/>
  <c r="BD150" i="5"/>
  <c r="BC150" i="5"/>
  <c r="BB150" i="5"/>
  <c r="T150" i="5"/>
  <c r="R150" i="5"/>
  <c r="P150" i="5"/>
  <c r="BG150" i="5"/>
  <c r="BA150" i="5"/>
  <c r="BE149" i="5"/>
  <c r="BD149" i="5"/>
  <c r="BC149" i="5"/>
  <c r="BB149" i="5"/>
  <c r="T149" i="5"/>
  <c r="R149" i="5"/>
  <c r="P149" i="5"/>
  <c r="BG149" i="5"/>
  <c r="BA149" i="5"/>
  <c r="BE148" i="5"/>
  <c r="BD148" i="5"/>
  <c r="BC148" i="5"/>
  <c r="BB148" i="5"/>
  <c r="T148" i="5"/>
  <c r="R148" i="5"/>
  <c r="P148" i="5"/>
  <c r="BG148" i="5"/>
  <c r="BA148" i="5"/>
  <c r="BE147" i="5"/>
  <c r="BD147" i="5"/>
  <c r="BC147" i="5"/>
  <c r="BB147" i="5"/>
  <c r="T147" i="5"/>
  <c r="R147" i="5"/>
  <c r="P147" i="5"/>
  <c r="BG147" i="5"/>
  <c r="BA147" i="5"/>
  <c r="BE145" i="5"/>
  <c r="BD145" i="5"/>
  <c r="BC145" i="5"/>
  <c r="BB145" i="5"/>
  <c r="T145" i="5"/>
  <c r="R145" i="5"/>
  <c r="P145" i="5"/>
  <c r="BG145" i="5"/>
  <c r="BA145" i="5"/>
  <c r="BE143" i="5"/>
  <c r="BD143" i="5"/>
  <c r="BC143" i="5"/>
  <c r="BB143" i="5"/>
  <c r="T143" i="5"/>
  <c r="R143" i="5"/>
  <c r="P143" i="5"/>
  <c r="BG143" i="5"/>
  <c r="BA143" i="5"/>
  <c r="BE141" i="5"/>
  <c r="BD141" i="5"/>
  <c r="BC141" i="5"/>
  <c r="BB141" i="5"/>
  <c r="T141" i="5"/>
  <c r="R141" i="5"/>
  <c r="P141" i="5"/>
  <c r="BG141" i="5"/>
  <c r="BA141" i="5"/>
  <c r="BE139" i="5"/>
  <c r="BD139" i="5"/>
  <c r="BC139" i="5"/>
  <c r="BB139" i="5"/>
  <c r="T139" i="5"/>
  <c r="R139" i="5"/>
  <c r="P139" i="5"/>
  <c r="BG139" i="5"/>
  <c r="BA139" i="5"/>
  <c r="BE137" i="5"/>
  <c r="BD137" i="5"/>
  <c r="BC137" i="5"/>
  <c r="BB137" i="5"/>
  <c r="T137" i="5"/>
  <c r="R137" i="5"/>
  <c r="P137" i="5"/>
  <c r="BG137" i="5"/>
  <c r="BA137" i="5"/>
  <c r="BE135" i="5"/>
  <c r="BD135" i="5"/>
  <c r="BC135" i="5"/>
  <c r="BB135" i="5"/>
  <c r="T135" i="5"/>
  <c r="R135" i="5"/>
  <c r="P135" i="5"/>
  <c r="BG135" i="5"/>
  <c r="BA135" i="5"/>
  <c r="BE133" i="5"/>
  <c r="BD133" i="5"/>
  <c r="BC133" i="5"/>
  <c r="BB133" i="5"/>
  <c r="T133" i="5"/>
  <c r="R133" i="5"/>
  <c r="P133" i="5"/>
  <c r="BG133" i="5"/>
  <c r="BA133" i="5"/>
  <c r="BE131" i="5"/>
  <c r="BD131" i="5"/>
  <c r="BC131" i="5"/>
  <c r="BB131" i="5"/>
  <c r="T131" i="5"/>
  <c r="R131" i="5"/>
  <c r="P131" i="5"/>
  <c r="BG131" i="5"/>
  <c r="BA131" i="5"/>
  <c r="BE129" i="5"/>
  <c r="BD129" i="5"/>
  <c r="BC129" i="5"/>
  <c r="BB129" i="5"/>
  <c r="T129" i="5"/>
  <c r="R129" i="5"/>
  <c r="P129" i="5"/>
  <c r="BG129" i="5"/>
  <c r="BA129" i="5"/>
  <c r="BE127" i="5"/>
  <c r="BD127" i="5"/>
  <c r="BC127" i="5"/>
  <c r="BB127" i="5"/>
  <c r="T127" i="5"/>
  <c r="R127" i="5"/>
  <c r="P127" i="5"/>
  <c r="BG127" i="5"/>
  <c r="BA127" i="5"/>
  <c r="BE126" i="5"/>
  <c r="BD126" i="5"/>
  <c r="BC126" i="5"/>
  <c r="BB126" i="5"/>
  <c r="T126" i="5"/>
  <c r="R126" i="5"/>
  <c r="P126" i="5"/>
  <c r="BG126" i="5"/>
  <c r="BA126" i="5"/>
  <c r="BE125" i="5"/>
  <c r="BD125" i="5"/>
  <c r="BC125" i="5"/>
  <c r="BB125" i="5"/>
  <c r="T125" i="5"/>
  <c r="R125" i="5"/>
  <c r="P125" i="5"/>
  <c r="BG125" i="5"/>
  <c r="BA125" i="5"/>
  <c r="BE124" i="5"/>
  <c r="BD124" i="5"/>
  <c r="BC124" i="5"/>
  <c r="BB124" i="5"/>
  <c r="T124" i="5"/>
  <c r="R124" i="5"/>
  <c r="P124" i="5"/>
  <c r="BG124" i="5"/>
  <c r="BA124" i="5"/>
  <c r="BE123" i="5"/>
  <c r="BD123" i="5"/>
  <c r="BC123" i="5"/>
  <c r="BB123" i="5"/>
  <c r="T123" i="5"/>
  <c r="R123" i="5"/>
  <c r="P123" i="5"/>
  <c r="BG123" i="5"/>
  <c r="BA123" i="5"/>
  <c r="BE122" i="5"/>
  <c r="BD122" i="5"/>
  <c r="BC122" i="5"/>
  <c r="BB122" i="5"/>
  <c r="T122" i="5"/>
  <c r="R122" i="5"/>
  <c r="P122" i="5"/>
  <c r="BG122" i="5"/>
  <c r="BA122" i="5"/>
  <c r="BE121" i="5"/>
  <c r="BD121" i="5"/>
  <c r="BC121" i="5"/>
  <c r="BB121" i="5"/>
  <c r="T121" i="5"/>
  <c r="R121" i="5"/>
  <c r="P121" i="5"/>
  <c r="BG121" i="5"/>
  <c r="BA121" i="5"/>
  <c r="BE120" i="5"/>
  <c r="BD120" i="5"/>
  <c r="BC120" i="5"/>
  <c r="BB120" i="5"/>
  <c r="T120" i="5"/>
  <c r="R120" i="5"/>
  <c r="P120" i="5"/>
  <c r="BG120" i="5"/>
  <c r="BA120" i="5"/>
  <c r="BE119" i="5"/>
  <c r="BD119" i="5"/>
  <c r="BC119" i="5"/>
  <c r="BB119" i="5"/>
  <c r="T119" i="5"/>
  <c r="R119" i="5"/>
  <c r="P119" i="5"/>
  <c r="BG119" i="5"/>
  <c r="BA119" i="5"/>
  <c r="BE118" i="5"/>
  <c r="BD118" i="5"/>
  <c r="BC118" i="5"/>
  <c r="BB118" i="5"/>
  <c r="T118" i="5"/>
  <c r="R118" i="5"/>
  <c r="P118" i="5"/>
  <c r="BG118" i="5"/>
  <c r="BA118" i="5"/>
  <c r="BE117" i="5"/>
  <c r="BD117" i="5"/>
  <c r="BC117" i="5"/>
  <c r="BB117" i="5"/>
  <c r="T117" i="5"/>
  <c r="R117" i="5"/>
  <c r="P117" i="5"/>
  <c r="BG117" i="5"/>
  <c r="BA117" i="5"/>
  <c r="BE116" i="5"/>
  <c r="BD116" i="5"/>
  <c r="BC116" i="5"/>
  <c r="BB116" i="5"/>
  <c r="T116" i="5"/>
  <c r="R116" i="5"/>
  <c r="P116" i="5"/>
  <c r="BG116" i="5"/>
  <c r="BA116" i="5"/>
  <c r="BE115" i="5"/>
  <c r="BD115" i="5"/>
  <c r="BC115" i="5"/>
  <c r="BB115" i="5"/>
  <c r="T115" i="5"/>
  <c r="R115" i="5"/>
  <c r="P115" i="5"/>
  <c r="BG115" i="5"/>
  <c r="BA115" i="5"/>
  <c r="BE114" i="5"/>
  <c r="BD114" i="5"/>
  <c r="BC114" i="5"/>
  <c r="BB114" i="5"/>
  <c r="T114" i="5"/>
  <c r="R114" i="5"/>
  <c r="P114" i="5"/>
  <c r="BG114" i="5"/>
  <c r="BA114" i="5"/>
  <c r="BE112" i="5"/>
  <c r="BD112" i="5"/>
  <c r="BC112" i="5"/>
  <c r="BB112" i="5"/>
  <c r="T112" i="5"/>
  <c r="R112" i="5"/>
  <c r="P112" i="5"/>
  <c r="BG112" i="5"/>
  <c r="BA112" i="5"/>
  <c r="BE111" i="5"/>
  <c r="BD111" i="5"/>
  <c r="BC111" i="5"/>
  <c r="BB111" i="5"/>
  <c r="T111" i="5"/>
  <c r="R111" i="5"/>
  <c r="P111" i="5"/>
  <c r="BG111" i="5"/>
  <c r="BA111" i="5"/>
  <c r="BE110" i="5"/>
  <c r="BD110" i="5"/>
  <c r="BC110" i="5"/>
  <c r="BB110" i="5"/>
  <c r="T110" i="5"/>
  <c r="R110" i="5"/>
  <c r="P110" i="5"/>
  <c r="BG110" i="5"/>
  <c r="BA110" i="5"/>
  <c r="BE109" i="5"/>
  <c r="BD109" i="5"/>
  <c r="BC109" i="5"/>
  <c r="BB109" i="5"/>
  <c r="T109" i="5"/>
  <c r="R109" i="5"/>
  <c r="P109" i="5"/>
  <c r="BG109" i="5"/>
  <c r="BA109" i="5"/>
  <c r="BE108" i="5"/>
  <c r="BD108" i="5"/>
  <c r="BC108" i="5"/>
  <c r="BB108" i="5"/>
  <c r="T108" i="5"/>
  <c r="R108" i="5"/>
  <c r="P108" i="5"/>
  <c r="BG108" i="5"/>
  <c r="BA108" i="5"/>
  <c r="BE107" i="5"/>
  <c r="BD107" i="5"/>
  <c r="BC107" i="5"/>
  <c r="BB107" i="5"/>
  <c r="T107" i="5"/>
  <c r="R107" i="5"/>
  <c r="P107" i="5"/>
  <c r="BG107" i="5"/>
  <c r="BA107" i="5"/>
  <c r="BE106" i="5"/>
  <c r="BD106" i="5"/>
  <c r="BC106" i="5"/>
  <c r="BB106" i="5"/>
  <c r="T106" i="5"/>
  <c r="R106" i="5"/>
  <c r="P106" i="5"/>
  <c r="BG106" i="5"/>
  <c r="BA106" i="5"/>
  <c r="BE105" i="5"/>
  <c r="BD105" i="5"/>
  <c r="BC105" i="5"/>
  <c r="BB105" i="5"/>
  <c r="T105" i="5"/>
  <c r="R105" i="5"/>
  <c r="P105" i="5"/>
  <c r="BG105" i="5"/>
  <c r="BA105" i="5"/>
  <c r="BE104" i="5"/>
  <c r="BD104" i="5"/>
  <c r="BC104" i="5"/>
  <c r="BB104" i="5"/>
  <c r="T104" i="5"/>
  <c r="R104" i="5"/>
  <c r="P104" i="5"/>
  <c r="BG104" i="5"/>
  <c r="BA104" i="5"/>
  <c r="BE103" i="5"/>
  <c r="BD103" i="5"/>
  <c r="BC103" i="5"/>
  <c r="BB103" i="5"/>
  <c r="T103" i="5"/>
  <c r="R103" i="5"/>
  <c r="P103" i="5"/>
  <c r="BG103" i="5"/>
  <c r="BA103" i="5"/>
  <c r="BE102" i="5"/>
  <c r="BD102" i="5"/>
  <c r="BC102" i="5"/>
  <c r="BB102" i="5"/>
  <c r="T102" i="5"/>
  <c r="R102" i="5"/>
  <c r="P102" i="5"/>
  <c r="BG102" i="5"/>
  <c r="BA102" i="5"/>
  <c r="BE100" i="5"/>
  <c r="BD100" i="5"/>
  <c r="BC100" i="5"/>
  <c r="BB100" i="5"/>
  <c r="T100" i="5"/>
  <c r="R100" i="5"/>
  <c r="P100" i="5"/>
  <c r="BG100" i="5"/>
  <c r="BA100" i="5"/>
  <c r="BE99" i="5"/>
  <c r="BD99" i="5"/>
  <c r="BC99" i="5"/>
  <c r="BB99" i="5"/>
  <c r="T99" i="5"/>
  <c r="R99" i="5"/>
  <c r="P99" i="5"/>
  <c r="BG99" i="5"/>
  <c r="BA99" i="5"/>
  <c r="BE98" i="5"/>
  <c r="BD98" i="5"/>
  <c r="BC98" i="5"/>
  <c r="BB98" i="5"/>
  <c r="T98" i="5"/>
  <c r="R98" i="5"/>
  <c r="P98" i="5"/>
  <c r="BG98" i="5"/>
  <c r="BA98" i="5"/>
  <c r="BE97" i="5"/>
  <c r="BD97" i="5"/>
  <c r="BC97" i="5"/>
  <c r="BB97" i="5"/>
  <c r="T97" i="5"/>
  <c r="R97" i="5"/>
  <c r="P97" i="5"/>
  <c r="BG97" i="5"/>
  <c r="BA97" i="5"/>
  <c r="BE96" i="5"/>
  <c r="BD96" i="5"/>
  <c r="BC96" i="5"/>
  <c r="BB96" i="5"/>
  <c r="T96" i="5"/>
  <c r="R96" i="5"/>
  <c r="P96" i="5"/>
  <c r="BG96" i="5"/>
  <c r="BA96" i="5"/>
  <c r="BE95" i="5"/>
  <c r="BD95" i="5"/>
  <c r="BC95" i="5"/>
  <c r="BB95" i="5"/>
  <c r="T95" i="5"/>
  <c r="R95" i="5"/>
  <c r="P95" i="5"/>
  <c r="BG95" i="5"/>
  <c r="BA95" i="5"/>
  <c r="BE94" i="5"/>
  <c r="BD94" i="5"/>
  <c r="BC94" i="5"/>
  <c r="BB94" i="5"/>
  <c r="T94" i="5"/>
  <c r="R94" i="5"/>
  <c r="P94" i="5"/>
  <c r="BG94" i="5"/>
  <c r="BA94" i="5"/>
  <c r="BE93" i="5"/>
  <c r="BD93" i="5"/>
  <c r="BC93" i="5"/>
  <c r="BB93" i="5"/>
  <c r="T93" i="5"/>
  <c r="R93" i="5"/>
  <c r="P93" i="5"/>
  <c r="BG93" i="5"/>
  <c r="BA93" i="5"/>
  <c r="BE92" i="5"/>
  <c r="BD92" i="5"/>
  <c r="BC92" i="5"/>
  <c r="BB92" i="5"/>
  <c r="T92" i="5"/>
  <c r="R92" i="5"/>
  <c r="P92" i="5"/>
  <c r="BG92" i="5"/>
  <c r="BA92" i="5"/>
  <c r="BE91" i="5"/>
  <c r="BD91" i="5"/>
  <c r="BC91" i="5"/>
  <c r="BB91" i="5"/>
  <c r="T91" i="5"/>
  <c r="R91" i="5"/>
  <c r="P91" i="5"/>
  <c r="BG91" i="5"/>
  <c r="BA91" i="5"/>
  <c r="BE90" i="5"/>
  <c r="BD90" i="5"/>
  <c r="BC90" i="5"/>
  <c r="BB90" i="5"/>
  <c r="T90" i="5"/>
  <c r="R90" i="5"/>
  <c r="P90" i="5"/>
  <c r="BG90" i="5"/>
  <c r="BA90" i="5"/>
  <c r="BE89" i="5"/>
  <c r="BD89" i="5"/>
  <c r="BC89" i="5"/>
  <c r="BB89" i="5"/>
  <c r="T89" i="5"/>
  <c r="R89" i="5"/>
  <c r="P89" i="5"/>
  <c r="BG89" i="5"/>
  <c r="BA89" i="5"/>
  <c r="BE88" i="5"/>
  <c r="BD88" i="5"/>
  <c r="BC88" i="5"/>
  <c r="BB88" i="5"/>
  <c r="T88" i="5"/>
  <c r="R88" i="5"/>
  <c r="P88" i="5"/>
  <c r="BG88" i="5"/>
  <c r="BA88" i="5"/>
  <c r="BE87" i="5"/>
  <c r="BD87" i="5"/>
  <c r="BC87" i="5"/>
  <c r="BB87" i="5"/>
  <c r="T87" i="5"/>
  <c r="R87" i="5"/>
  <c r="P87" i="5"/>
  <c r="BG87" i="5"/>
  <c r="BA87" i="5"/>
  <c r="BE86" i="5"/>
  <c r="BD86" i="5"/>
  <c r="BC86" i="5"/>
  <c r="BB86" i="5"/>
  <c r="T86" i="5"/>
  <c r="R86" i="5"/>
  <c r="P86" i="5"/>
  <c r="BG86" i="5"/>
  <c r="BA86" i="5"/>
  <c r="BE85" i="5"/>
  <c r="BD85" i="5"/>
  <c r="BC85" i="5"/>
  <c r="BB85" i="5"/>
  <c r="T85" i="5"/>
  <c r="R85" i="5"/>
  <c r="P85" i="5"/>
  <c r="BG85" i="5"/>
  <c r="BA85" i="5"/>
  <c r="BE84" i="5"/>
  <c r="BD84" i="5"/>
  <c r="BC84" i="5"/>
  <c r="BB84" i="5"/>
  <c r="T84" i="5"/>
  <c r="R84" i="5"/>
  <c r="P84" i="5"/>
  <c r="BG84" i="5"/>
  <c r="BA84" i="5"/>
  <c r="F75" i="5"/>
  <c r="E73" i="5"/>
  <c r="F49" i="5"/>
  <c r="E47" i="5"/>
  <c r="J21" i="5"/>
  <c r="E21" i="5"/>
  <c r="J77" i="5" s="1"/>
  <c r="J20" i="5"/>
  <c r="J18" i="5"/>
  <c r="E18" i="5"/>
  <c r="F52" i="5" s="1"/>
  <c r="J17" i="5"/>
  <c r="J15" i="5"/>
  <c r="E15" i="5"/>
  <c r="F77" i="5" s="1"/>
  <c r="J14" i="5"/>
  <c r="J12" i="5"/>
  <c r="J75" i="5" s="1"/>
  <c r="E7" i="5"/>
  <c r="E45" i="5" s="1"/>
  <c r="AY54" i="1"/>
  <c r="AX54" i="1"/>
  <c r="BD54" i="1"/>
  <c r="BC54" i="1"/>
  <c r="BB54" i="1"/>
  <c r="AW54" i="1"/>
  <c r="BA54" i="1"/>
  <c r="AU54" i="1"/>
  <c r="AZ54" i="1"/>
  <c r="AV54" i="1"/>
  <c r="AT54" i="1" s="1"/>
  <c r="AY53" i="1"/>
  <c r="AX53" i="1"/>
  <c r="BD53" i="1"/>
  <c r="BC53" i="1"/>
  <c r="BB53" i="1"/>
  <c r="BA53" i="1"/>
  <c r="AW53" i="1"/>
  <c r="AU53" i="1"/>
  <c r="AZ53" i="1"/>
  <c r="AV53" i="1"/>
  <c r="AT53" i="1" s="1"/>
  <c r="AY52" i="1"/>
  <c r="AX52" i="1"/>
  <c r="BD52" i="1"/>
  <c r="BC52" i="1"/>
  <c r="AU52" i="1"/>
  <c r="AS51" i="1"/>
  <c r="L47" i="1"/>
  <c r="AM46" i="1"/>
  <c r="L46" i="1"/>
  <c r="AM44" i="1"/>
  <c r="L44" i="1"/>
  <c r="L42" i="1"/>
  <c r="L41" i="1"/>
  <c r="F32" i="13" l="1"/>
  <c r="BB63" i="1" s="1"/>
  <c r="F32" i="9"/>
  <c r="BB59" i="1" s="1"/>
  <c r="T104" i="8"/>
  <c r="T80" i="11"/>
  <c r="T79" i="11" s="1"/>
  <c r="T78" i="11" s="1"/>
  <c r="F31" i="12"/>
  <c r="BA62" i="1" s="1"/>
  <c r="F32" i="12"/>
  <c r="BB62" i="1" s="1"/>
  <c r="F30" i="13"/>
  <c r="AZ63" i="1" s="1"/>
  <c r="R80" i="13"/>
  <c r="R79" i="13" s="1"/>
  <c r="R78" i="13" s="1"/>
  <c r="F33" i="13"/>
  <c r="BC63" i="1" s="1"/>
  <c r="T159" i="5"/>
  <c r="T83" i="6"/>
  <c r="P114" i="6"/>
  <c r="P81" i="8"/>
  <c r="T81" i="8"/>
  <c r="T80" i="8" s="1"/>
  <c r="T79" i="8" s="1"/>
  <c r="R80" i="9"/>
  <c r="R79" i="9" s="1"/>
  <c r="R78" i="9" s="1"/>
  <c r="J31" i="10"/>
  <c r="AW60" i="1" s="1"/>
  <c r="R80" i="10"/>
  <c r="R79" i="10" s="1"/>
  <c r="R78" i="10" s="1"/>
  <c r="BK80" i="12"/>
  <c r="F34" i="12"/>
  <c r="BD62" i="1" s="1"/>
  <c r="P83" i="6"/>
  <c r="R113" i="5"/>
  <c r="P159" i="5"/>
  <c r="R114" i="6"/>
  <c r="E71" i="6"/>
  <c r="F77" i="6"/>
  <c r="F52" i="6"/>
  <c r="T114" i="6"/>
  <c r="R83" i="6"/>
  <c r="P101" i="6"/>
  <c r="T141" i="6"/>
  <c r="T82" i="6" s="1"/>
  <c r="T81" i="6" s="1"/>
  <c r="R104" i="8"/>
  <c r="P104" i="8"/>
  <c r="R80" i="11"/>
  <c r="R79" i="11" s="1"/>
  <c r="R78" i="11" s="1"/>
  <c r="BI80" i="10"/>
  <c r="J58" i="10" s="1"/>
  <c r="F33" i="10"/>
  <c r="BC60" i="1" s="1"/>
  <c r="P80" i="10"/>
  <c r="P79" i="10" s="1"/>
  <c r="P78" i="10" s="1"/>
  <c r="AU60" i="1" s="1"/>
  <c r="F34" i="9"/>
  <c r="BD59" i="1" s="1"/>
  <c r="J49" i="9"/>
  <c r="BI80" i="9"/>
  <c r="R81" i="8"/>
  <c r="E45" i="8"/>
  <c r="R141" i="6"/>
  <c r="R101" i="6"/>
  <c r="R159" i="5"/>
  <c r="T128" i="5"/>
  <c r="R83" i="5"/>
  <c r="T113" i="5"/>
  <c r="P113" i="5"/>
  <c r="P128" i="5"/>
  <c r="F32" i="8"/>
  <c r="BB58" i="1" s="1"/>
  <c r="BI106" i="7"/>
  <c r="J60" i="7" s="1"/>
  <c r="BG114" i="6"/>
  <c r="J60" i="6" s="1"/>
  <c r="F34" i="6"/>
  <c r="BD56" i="1" s="1"/>
  <c r="BG141" i="6"/>
  <c r="J61" i="6" s="1"/>
  <c r="BG159" i="5"/>
  <c r="J61" i="5" s="1"/>
  <c r="P83" i="5"/>
  <c r="T83" i="5"/>
  <c r="F34" i="11"/>
  <c r="BD61" i="1" s="1"/>
  <c r="F32" i="11"/>
  <c r="BB61" i="1" s="1"/>
  <c r="F30" i="11"/>
  <c r="AZ61" i="1" s="1"/>
  <c r="F31" i="10"/>
  <c r="BA60" i="1" s="1"/>
  <c r="F34" i="10"/>
  <c r="BD60" i="1" s="1"/>
  <c r="F32" i="10"/>
  <c r="BB60" i="1" s="1"/>
  <c r="F30" i="9"/>
  <c r="AZ59" i="1" s="1"/>
  <c r="F34" i="8"/>
  <c r="BD58" i="1" s="1"/>
  <c r="F32" i="6"/>
  <c r="BB56" i="1" s="1"/>
  <c r="BG113" i="5"/>
  <c r="J59" i="5" s="1"/>
  <c r="AV52" i="1"/>
  <c r="BB52" i="1"/>
  <c r="BA52" i="1"/>
  <c r="AW52" i="1"/>
  <c r="J31" i="7"/>
  <c r="AW57" i="1" s="1"/>
  <c r="BG104" i="8"/>
  <c r="J59" i="8" s="1"/>
  <c r="BI83" i="7"/>
  <c r="J58" i="7" s="1"/>
  <c r="BG83" i="6"/>
  <c r="J58" i="6" s="1"/>
  <c r="BG101" i="6"/>
  <c r="J59" i="6" s="1"/>
  <c r="J30" i="6"/>
  <c r="AV56" i="1" s="1"/>
  <c r="F33" i="6"/>
  <c r="BC56" i="1" s="1"/>
  <c r="F34" i="5"/>
  <c r="BD55" i="1" s="1"/>
  <c r="BG83" i="5"/>
  <c r="J58" i="5" s="1"/>
  <c r="R128" i="5"/>
  <c r="F32" i="5"/>
  <c r="BB55" i="1" s="1"/>
  <c r="BG128" i="5"/>
  <c r="J60" i="5" s="1"/>
  <c r="F33" i="5"/>
  <c r="BC55" i="1" s="1"/>
  <c r="J31" i="5"/>
  <c r="AW55" i="1" s="1"/>
  <c r="P106" i="7"/>
  <c r="T120" i="7"/>
  <c r="R106" i="7"/>
  <c r="BI120" i="7"/>
  <c r="J61" i="7" s="1"/>
  <c r="R83" i="7"/>
  <c r="P83" i="7"/>
  <c r="F31" i="7"/>
  <c r="BA57" i="1" s="1"/>
  <c r="T83" i="7"/>
  <c r="F33" i="7"/>
  <c r="BC57" i="1" s="1"/>
  <c r="E45" i="7"/>
  <c r="E71" i="5"/>
  <c r="E45" i="12"/>
  <c r="E68" i="11"/>
  <c r="F78" i="5"/>
  <c r="J51" i="5"/>
  <c r="J49" i="10"/>
  <c r="F51" i="10"/>
  <c r="J74" i="10"/>
  <c r="J75" i="6"/>
  <c r="J51" i="6"/>
  <c r="J49" i="7"/>
  <c r="F51" i="7"/>
  <c r="F52" i="8"/>
  <c r="F51" i="9"/>
  <c r="F75" i="9"/>
  <c r="J51" i="9"/>
  <c r="F75" i="11"/>
  <c r="J51" i="11"/>
  <c r="F74" i="12"/>
  <c r="F52" i="12"/>
  <c r="F52" i="7"/>
  <c r="J77" i="7"/>
  <c r="J51" i="8"/>
  <c r="J72" i="12"/>
  <c r="J51" i="12"/>
  <c r="F75" i="13"/>
  <c r="J51" i="13"/>
  <c r="J30" i="5"/>
  <c r="AV55" i="1" s="1"/>
  <c r="F30" i="5"/>
  <c r="AZ55" i="1" s="1"/>
  <c r="AW65" i="1"/>
  <c r="AT65" i="1" s="1"/>
  <c r="BA65" i="1"/>
  <c r="F31" i="5"/>
  <c r="BA55" i="1" s="1"/>
  <c r="F30" i="6"/>
  <c r="AZ56" i="1" s="1"/>
  <c r="J73" i="8"/>
  <c r="J49" i="8"/>
  <c r="P80" i="8"/>
  <c r="P79" i="8" s="1"/>
  <c r="AU58" i="1" s="1"/>
  <c r="J31" i="8"/>
  <c r="AW58" i="1" s="1"/>
  <c r="F31" i="8"/>
  <c r="BA58" i="1" s="1"/>
  <c r="F33" i="8"/>
  <c r="BC58" i="1" s="1"/>
  <c r="J72" i="11"/>
  <c r="J49" i="11"/>
  <c r="J31" i="13"/>
  <c r="AW63" i="1" s="1"/>
  <c r="F31" i="13"/>
  <c r="BA63" i="1" s="1"/>
  <c r="J31" i="6"/>
  <c r="AW56" i="1" s="1"/>
  <c r="F31" i="6"/>
  <c r="BA56" i="1" s="1"/>
  <c r="J30" i="7"/>
  <c r="AV57" i="1" s="1"/>
  <c r="F30" i="7"/>
  <c r="AZ57" i="1" s="1"/>
  <c r="AZ52" i="1"/>
  <c r="J49" i="5"/>
  <c r="T106" i="7"/>
  <c r="R80" i="8"/>
  <c r="R79" i="8" s="1"/>
  <c r="E45" i="9"/>
  <c r="E68" i="9"/>
  <c r="F51" i="5"/>
  <c r="F32" i="7"/>
  <c r="BB57" i="1" s="1"/>
  <c r="F34" i="7"/>
  <c r="BD57" i="1" s="1"/>
  <c r="BD51" i="1" s="1"/>
  <c r="W30" i="1" s="1"/>
  <c r="P120" i="7"/>
  <c r="P82" i="7" s="1"/>
  <c r="P81" i="7" s="1"/>
  <c r="AU57" i="1" s="1"/>
  <c r="F75" i="8"/>
  <c r="F51" i="8"/>
  <c r="BG81" i="8"/>
  <c r="BI79" i="9"/>
  <c r="J58" i="9"/>
  <c r="J30" i="9"/>
  <c r="AV59" i="1" s="1"/>
  <c r="E68" i="10"/>
  <c r="E45" i="10"/>
  <c r="BI80" i="11"/>
  <c r="J72" i="13"/>
  <c r="J49" i="13"/>
  <c r="J31" i="9"/>
  <c r="AW59" i="1" s="1"/>
  <c r="F31" i="9"/>
  <c r="BA59" i="1" s="1"/>
  <c r="F33" i="9"/>
  <c r="BC59" i="1" s="1"/>
  <c r="F74" i="11"/>
  <c r="F51" i="11"/>
  <c r="J30" i="11"/>
  <c r="AV61" i="1" s="1"/>
  <c r="BK80" i="13"/>
  <c r="F75" i="10"/>
  <c r="F52" i="10"/>
  <c r="F30" i="10"/>
  <c r="AZ60" i="1" s="1"/>
  <c r="J30" i="10"/>
  <c r="AV60" i="1" s="1"/>
  <c r="T80" i="10"/>
  <c r="T79" i="10" s="1"/>
  <c r="T78" i="10" s="1"/>
  <c r="J31" i="11"/>
  <c r="AW61" i="1" s="1"/>
  <c r="F31" i="11"/>
  <c r="BA61" i="1" s="1"/>
  <c r="F33" i="11"/>
  <c r="BC61" i="1" s="1"/>
  <c r="J30" i="12"/>
  <c r="AV62" i="1" s="1"/>
  <c r="AT62" i="1" s="1"/>
  <c r="F30" i="12"/>
  <c r="AZ62" i="1" s="1"/>
  <c r="T80" i="12"/>
  <c r="T79" i="12" s="1"/>
  <c r="T78" i="12" s="1"/>
  <c r="F74" i="13"/>
  <c r="F51" i="13"/>
  <c r="J30" i="13"/>
  <c r="AV63" i="1" s="1"/>
  <c r="AZ64" i="1"/>
  <c r="AV64" i="1"/>
  <c r="AT64" i="1" s="1"/>
  <c r="AT60" i="1" l="1"/>
  <c r="J58" i="12"/>
  <c r="BK79" i="12"/>
  <c r="AT59" i="1"/>
  <c r="BI79" i="10"/>
  <c r="J57" i="10" s="1"/>
  <c r="P82" i="5"/>
  <c r="P81" i="5" s="1"/>
  <c r="AU55" i="1" s="1"/>
  <c r="P82" i="6"/>
  <c r="P81" i="6" s="1"/>
  <c r="AU56" i="1" s="1"/>
  <c r="AT63" i="1"/>
  <c r="R82" i="7"/>
  <c r="R81" i="7" s="1"/>
  <c r="R82" i="6"/>
  <c r="R81" i="6" s="1"/>
  <c r="R82" i="5"/>
  <c r="R81" i="5" s="1"/>
  <c r="T82" i="5"/>
  <c r="T81" i="5" s="1"/>
  <c r="AT56" i="1"/>
  <c r="T82" i="7"/>
  <c r="T81" i="7" s="1"/>
  <c r="AT57" i="1"/>
  <c r="BG82" i="6"/>
  <c r="J57" i="6" s="1"/>
  <c r="AT52" i="1"/>
  <c r="BB51" i="1"/>
  <c r="W28" i="1" s="1"/>
  <c r="BG82" i="5"/>
  <c r="J57" i="5" s="1"/>
  <c r="AT55" i="1"/>
  <c r="BC51" i="1"/>
  <c r="AY51" i="1" s="1"/>
  <c r="AU51" i="1"/>
  <c r="BI82" i="7"/>
  <c r="J57" i="7" s="1"/>
  <c r="BA51" i="1"/>
  <c r="AW51" i="1" s="1"/>
  <c r="AT61" i="1"/>
  <c r="BI79" i="11"/>
  <c r="J58" i="11"/>
  <c r="BK79" i="13"/>
  <c r="J58" i="13"/>
  <c r="J57" i="9"/>
  <c r="BI78" i="9"/>
  <c r="BG80" i="8"/>
  <c r="J58" i="8"/>
  <c r="AZ51" i="1"/>
  <c r="BG81" i="6" l="1"/>
  <c r="BI78" i="10"/>
  <c r="BK78" i="12"/>
  <c r="J57" i="12"/>
  <c r="BI81" i="7"/>
  <c r="J56" i="7" s="1"/>
  <c r="BG81" i="5"/>
  <c r="J27" i="5" s="1"/>
  <c r="AX51" i="1"/>
  <c r="W29" i="1"/>
  <c r="J57" i="8"/>
  <c r="BG79" i="8"/>
  <c r="J57" i="11"/>
  <c r="BI78" i="11"/>
  <c r="J27" i="7"/>
  <c r="AV51" i="1"/>
  <c r="J56" i="6"/>
  <c r="J27" i="6"/>
  <c r="J57" i="13"/>
  <c r="BK78" i="13"/>
  <c r="J56" i="10"/>
  <c r="J27" i="10"/>
  <c r="J56" i="9"/>
  <c r="J27" i="9"/>
  <c r="J27" i="12" l="1"/>
  <c r="J56" i="12"/>
  <c r="J56" i="5"/>
  <c r="J36" i="10"/>
  <c r="AG60" i="1"/>
  <c r="AN60" i="1" s="1"/>
  <c r="J36" i="5"/>
  <c r="AG55" i="1"/>
  <c r="AN55" i="1" s="1"/>
  <c r="J56" i="11"/>
  <c r="J27" i="11"/>
  <c r="AT51" i="1"/>
  <c r="AG59" i="1"/>
  <c r="AN59" i="1" s="1"/>
  <c r="J36" i="9"/>
  <c r="AG56" i="1"/>
  <c r="AN56" i="1" s="1"/>
  <c r="J36" i="6"/>
  <c r="J56" i="8"/>
  <c r="J27" i="8"/>
  <c r="F30" i="8" s="1"/>
  <c r="J56" i="13"/>
  <c r="J27" i="13"/>
  <c r="AG57" i="1"/>
  <c r="AN57" i="1" s="1"/>
  <c r="J36" i="7"/>
  <c r="J30" i="8" l="1"/>
  <c r="AV58" i="1" s="1"/>
  <c r="AT58" i="1" s="1"/>
  <c r="AZ58" i="1"/>
  <c r="J36" i="12"/>
  <c r="AG62" i="1"/>
  <c r="AN62" i="1" s="1"/>
  <c r="AG63" i="1"/>
  <c r="AN63" i="1" s="1"/>
  <c r="J36" i="13"/>
  <c r="AG58" i="1"/>
  <c r="AN58" i="1" s="1"/>
  <c r="J36" i="8"/>
  <c r="AG61" i="1"/>
  <c r="AN61" i="1" s="1"/>
  <c r="J36" i="11"/>
  <c r="AN51" i="1" l="1"/>
  <c r="AG51" i="1"/>
  <c r="AK23" i="1" l="1"/>
  <c r="W26" i="1" l="1"/>
  <c r="AK26" i="1" s="1"/>
  <c r="AK32" i="1" s="1"/>
</calcChain>
</file>

<file path=xl/sharedStrings.xml><?xml version="1.0" encoding="utf-8"?>
<sst xmlns="http://schemas.openxmlformats.org/spreadsheetml/2006/main" count="10433" uniqueCount="1962">
  <si>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</si>
  <si>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</si>
  <si>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</si>
  <si>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</si>
  <si>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</si>
  <si>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</si>
  <si>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</si>
  <si>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{8e5cd74a-417d-4abd-8b21-ec9a179653e6}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</si>
  <si>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</si>
  <si>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</si>
  <si>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</si>
  <si>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</si>
  <si>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</si>
  <si>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</si>
  <si>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</si>
  <si>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</si>
  <si>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DPS05052018</t>
  </si>
  <si>
    <t>Stavba:</t>
  </si>
  <si>
    <t>Valdice - modernizace tepelného hospodářství EED - SO 02 - Prádelna obj. 29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</si>
  <si>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</si>
  <si>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</si>
  <si>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</si>
  <si>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</si>
  <si>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</si>
  <si>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</si>
  <si>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</si>
  <si>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</si>
  <si>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</si>
  <si>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</si>
  <si>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</si>
  <si>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</si>
  <si>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</si>
  <si>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</si>
  <si>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</si>
  <si>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</si>
  <si>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</si>
  <si>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</si>
  <si>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</si>
  <si>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</si>
  <si>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</si>
  <si>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</si>
  <si>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</si>
  <si>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</si>
  <si>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</si>
  <si>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</si>
  <si>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</si>
  <si>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</si>
  <si>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</si>
  <si>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</si>
  <si>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</si>
  <si>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</si>
  <si>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</si>
  <si>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</si>
  <si>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</si>
  <si>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</si>
  <si>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</si>
  <si>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</si>
  <si>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</si>
  <si>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</si>
  <si>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</si>
  <si>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</si>
  <si>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</si>
  <si>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</si>
  <si>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</si>
  <si>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</si>
  <si>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</si>
  <si>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</si>
  <si>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</si>
  <si>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</si>
  <si>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</si>
  <si>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</si>
  <si>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</si>
  <si>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- stavební řešení</t>
  </si>
  <si>
    <t>STA</t>
  </si>
  <si>
    <t>1</t>
  </si>
  <si>
    <t>{a35c327a-39ee-4561-af76-8497aeae58a4}</t>
  </si>
  <si>
    <t>2</t>
  </si>
  <si>
    <t>D.1.4.a</t>
  </si>
  <si>
    <t>Zdravotně technické instalace</t>
  </si>
  <si>
    <t>{20df0a7d-d236-4ca8-8bbd-e8d7b89d564a}</t>
  </si>
  <si>
    <t>D.1.4.b</t>
  </si>
  <si>
    <t>Plynové zařízení</t>
  </si>
  <si>
    <t>{464583d1-a7ea-4e34-8605-f4f4e4b87a7e}</t>
  </si>
  <si>
    <t>D.1.4.c - 01</t>
  </si>
  <si>
    <t>Zařízení pro vytápění staveb - Parní kotelna</t>
  </si>
  <si>
    <t>{c23917eb-3fe4-4fb0-8e94-e174d7ab9900}</t>
  </si>
  <si>
    <t>D.1.4.c - 02</t>
  </si>
  <si>
    <t xml:space="preserve">Zařízení pro vytápění staveb - Kotelna  Tepelné čerpadlo </t>
  </si>
  <si>
    <t>{b3ccb54f-85de-4712-b30e-2d06d65b91cf}</t>
  </si>
  <si>
    <t>D.1.4.c - 03</t>
  </si>
  <si>
    <t>Zařízení pro vytápění staveb - Parní rozvody</t>
  </si>
  <si>
    <t>{ca5701ec-9b90-4274-917e-57c25fa55a3f}</t>
  </si>
  <si>
    <t>D.1.4.c - 04</t>
  </si>
  <si>
    <t>Zařízení pro vytápění Využití energie odpadní vody a odpadní vzdušiny, rozvody teplé technologické v</t>
  </si>
  <si>
    <t>{2525459c-5103-4c3f-a801-85dc9c80e93f}</t>
  </si>
  <si>
    <t>D.1.4.d - 01</t>
  </si>
  <si>
    <t>Zařízení vzduchotechniky 1 - Spalovací vzduch pro kotel</t>
  </si>
  <si>
    <t>{796d8b99-6548-45ac-a8e1-cd37500514af}</t>
  </si>
  <si>
    <t>D.1.4.d - 02</t>
  </si>
  <si>
    <t>Zařízení vzduchotechniky 2 - Spalovací vzduchu pro tepelné čerpadlo</t>
  </si>
  <si>
    <t>{15cc565d-ca65-422b-8129-01ffebf13bb2}</t>
  </si>
  <si>
    <t>D.1.4.d - 03</t>
  </si>
  <si>
    <t>Zařízení vzduchotechniky 3 - Odvod tepelné zátěže z tepelného čerpadla</t>
  </si>
  <si>
    <t>{b862ca63-a1f2-4648-a784-4d4dbc6b063d}</t>
  </si>
  <si>
    <t>D.1.4.d - 04</t>
  </si>
  <si>
    <t>Zařízení vzduchotechniky 4 - Vytápění kotelny a tepelného čerpadla</t>
  </si>
  <si>
    <t>{06545d15-9ac0-44ef-9091-cb9b35629490}</t>
  </si>
  <si>
    <t>D.1.4.d - 05</t>
  </si>
  <si>
    <t>Zařízení vzduchotechniky - Ostatní</t>
  </si>
  <si>
    <t>{787b7428-93f1-4e9a-8ece-6306e9091e11}</t>
  </si>
  <si>
    <t>D.1.4.e</t>
  </si>
  <si>
    <t>Zařízení silnoproudé elektrotechniky</t>
  </si>
  <si>
    <t>{ed7d4f4e-7f6f-4ea7-ac5f-9b3f4a897191}</t>
  </si>
  <si>
    <t>D.1.4.g</t>
  </si>
  <si>
    <t>Měření a regulace</t>
  </si>
  <si>
    <t>{4983d321-c9f2-456a-936d-7272b6f36bca}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</si>
  <si>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</si>
  <si>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</si>
  <si>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</si>
  <si>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</si>
  <si>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</si>
  <si>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</si>
  <si>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</si>
  <si>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</si>
  <si>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</si>
  <si>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</si>
  <si>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</si>
  <si>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</si>
  <si>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</si>
  <si>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101 -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</si>
  <si>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</si>
  <si>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</si>
  <si>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</si>
  <si>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</si>
  <si>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</si>
  <si>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</si>
  <si>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</si>
  <si>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</si>
  <si>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</si>
  <si>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</si>
  <si>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</si>
  <si>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</si>
  <si>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</si>
  <si>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</si>
  <si>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</si>
  <si>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</si>
  <si>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</si>
  <si>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101</t>
  </si>
  <si>
    <t>Ostatní</t>
  </si>
  <si>
    <t>M</t>
  </si>
  <si>
    <t>101VZT1</t>
  </si>
  <si>
    <t>Ostatní spojovací a montážní materiál</t>
  </si>
  <si>
    <t>ks</t>
  </si>
  <si>
    <t>32</t>
  </si>
  <si>
    <t>16</t>
  </si>
  <si>
    <t>D.1.4.c - 01 - Zařízení pro vytápění staveb - Parní kotelna</t>
  </si>
  <si>
    <t>Valdice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</si>
  <si>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</si>
  <si>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</si>
  <si>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</si>
  <si>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56</t>
  </si>
  <si>
    <t>101PDE107</t>
  </si>
  <si>
    <t>Orientační štítky (větve, technologie, potrubí, čerpadla, nádoby, reg.armatury)</t>
  </si>
  <si>
    <t>-1340375156</t>
  </si>
  <si>
    <t>57</t>
  </si>
  <si>
    <t>101PDE109</t>
  </si>
  <si>
    <t>Proplach systému po montáži + vyčištění všech filtrů (opakovaně) + napouštění</t>
  </si>
  <si>
    <t>hod</t>
  </si>
  <si>
    <t>801229209</t>
  </si>
  <si>
    <t>65</t>
  </si>
  <si>
    <t>101PDE101</t>
  </si>
  <si>
    <t>Zpracování dílenské PD vybraným dodavatel - úprava projektu na základě konkrétních výrobků / technologie</t>
  </si>
  <si>
    <t>1816803068</t>
  </si>
  <si>
    <t>58</t>
  </si>
  <si>
    <t>101PDE113</t>
  </si>
  <si>
    <t>Tlaková zkouška (vodou) potrubí před provedením izolací</t>
  </si>
  <si>
    <t>bm</t>
  </si>
  <si>
    <t>1723693568</t>
  </si>
  <si>
    <t>141</t>
  </si>
  <si>
    <t>101PDE126</t>
  </si>
  <si>
    <t>Autorizované měření emisí nových kotlů a TČ autorizovanou osobou pro SO02</t>
  </si>
  <si>
    <t>-554463727</t>
  </si>
  <si>
    <t>143</t>
  </si>
  <si>
    <t>101PDE134</t>
  </si>
  <si>
    <t>Plán BOZP vč. pověření koordinátora pro SO02</t>
  </si>
  <si>
    <t>1237281070</t>
  </si>
  <si>
    <t>132</t>
  </si>
  <si>
    <t>101PDE135</t>
  </si>
  <si>
    <t>Uvedení do provozu úpravnu vody + nastavení parametrů; před uvedením do provozu bude proveden autorizovaný laboratorní rozbor doplňovací vody s protokolem  - pro celé SO02</t>
  </si>
  <si>
    <t>263707325</t>
  </si>
  <si>
    <t>68</t>
  </si>
  <si>
    <t>101PDE106</t>
  </si>
  <si>
    <t>Revize instalovaného zařízení</t>
  </si>
  <si>
    <t>-220889846</t>
  </si>
  <si>
    <t>75</t>
  </si>
  <si>
    <t>101PDE119</t>
  </si>
  <si>
    <t>Stavební přípomoci při mtž technologie a rozvodů (prostupy, kotvení potrubí)</t>
  </si>
  <si>
    <t>-937132130</t>
  </si>
  <si>
    <t>69</t>
  </si>
  <si>
    <t>101PDE108</t>
  </si>
  <si>
    <t>Zaškolení obsluhy na jednotlivé technologie</t>
  </si>
  <si>
    <t>63770661</t>
  </si>
  <si>
    <t>70</t>
  </si>
  <si>
    <t>101PDE110</t>
  </si>
  <si>
    <t>Předání návodů k instalovaným technologiím + bezpečnostní lisy u úpravny vody</t>
  </si>
  <si>
    <t>-315577933</t>
  </si>
  <si>
    <t>60</t>
  </si>
  <si>
    <t>101PDE102</t>
  </si>
  <si>
    <t>Montáž armatury M+R (měření kondenzátu)</t>
  </si>
  <si>
    <t>-1799813980</t>
  </si>
  <si>
    <t>72</t>
  </si>
  <si>
    <t>101PDE116</t>
  </si>
  <si>
    <t>Komplexní zkouška celého parního systému</t>
  </si>
  <si>
    <t>1468717646</t>
  </si>
  <si>
    <t>77</t>
  </si>
  <si>
    <t>101PDE121</t>
  </si>
  <si>
    <t>Zpracování provozního řádu Parní kotelny</t>
  </si>
  <si>
    <t>-266031082</t>
  </si>
  <si>
    <t>76</t>
  </si>
  <si>
    <t>101PDE120</t>
  </si>
  <si>
    <t>Zpracování dokumentace skutečného provedení stavby</t>
  </si>
  <si>
    <t>-997803797</t>
  </si>
  <si>
    <t>73</t>
  </si>
  <si>
    <t>101PDE117</t>
  </si>
  <si>
    <t>Zkušební provoz za asistence dodavatele</t>
  </si>
  <si>
    <t>1504008128</t>
  </si>
  <si>
    <t>74</t>
  </si>
  <si>
    <t>101PDE118</t>
  </si>
  <si>
    <t>Transport nového zařízení do kotelny</t>
  </si>
  <si>
    <t>t</t>
  </si>
  <si>
    <t>386913931</t>
  </si>
  <si>
    <t>134</t>
  </si>
  <si>
    <t>101PDE122</t>
  </si>
  <si>
    <t>Demontáž veškerého stávajícího zařízení parní kotelny (SO02)</t>
  </si>
  <si>
    <t>h</t>
  </si>
  <si>
    <t>1475089605</t>
  </si>
  <si>
    <t>135</t>
  </si>
  <si>
    <t>101PDE123</t>
  </si>
  <si>
    <t>Demontáž veškerých paro-kondenzátních rozvodů a technologie v objektu č.29 (SO02) s výjímkou ohřevu VZT</t>
  </si>
  <si>
    <t>-1196114454</t>
  </si>
  <si>
    <t>136</t>
  </si>
  <si>
    <t>101PDE124</t>
  </si>
  <si>
    <t>Odvoz demontovaného zařízení na skládku / do sběru</t>
  </si>
  <si>
    <t>-538444087</t>
  </si>
  <si>
    <t>137</t>
  </si>
  <si>
    <t>101PDE125</t>
  </si>
  <si>
    <t>Dodavatelský návrh etapizace a harmonogramu výstavby SO02</t>
  </si>
  <si>
    <t>305396164</t>
  </si>
  <si>
    <t>144</t>
  </si>
  <si>
    <t>101PDE137</t>
  </si>
  <si>
    <t>Náklady spojené s etapizací realizace pro celé SO02 (odhad)</t>
  </si>
  <si>
    <t>-2015413179</t>
  </si>
  <si>
    <t>145</t>
  </si>
  <si>
    <t>101PDE138</t>
  </si>
  <si>
    <t>Náklady vlivem podmínek ze strany investora pro celé SO02</t>
  </si>
  <si>
    <t>1481159470</t>
  </si>
  <si>
    <t>146</t>
  </si>
  <si>
    <t>101PDE139</t>
  </si>
  <si>
    <t>Konstrukce pro komíny, tlumiče hluku, ventilátor. Ocel profilová vč. nátěru a montáže pro SO02</t>
  </si>
  <si>
    <t>-1085659654</t>
  </si>
  <si>
    <t>147</t>
  </si>
  <si>
    <t>101PDE140</t>
  </si>
  <si>
    <t>Prostupy požárními konstrukcemi pro celé SO02</t>
  </si>
  <si>
    <t>-1397960539</t>
  </si>
  <si>
    <t>148</t>
  </si>
  <si>
    <t>101PDE141</t>
  </si>
  <si>
    <t>Lešení do 10m pro SO02</t>
  </si>
  <si>
    <t>-1013235329</t>
  </si>
  <si>
    <t>149</t>
  </si>
  <si>
    <t>101PDE142</t>
  </si>
  <si>
    <t>Požární hlídka pro celé SO02</t>
  </si>
  <si>
    <t>-926070143</t>
  </si>
  <si>
    <t>150</t>
  </si>
  <si>
    <t>101PDE143</t>
  </si>
  <si>
    <t>Zásady organizace výtavby (skaldování materiálu, oplocení staveniště, apod.) pro celé SO02</t>
  </si>
  <si>
    <t>-848933124</t>
  </si>
  <si>
    <t>732</t>
  </si>
  <si>
    <t>Ústřední vytápění - strojovny</t>
  </si>
  <si>
    <t>99</t>
  </si>
  <si>
    <t>7321P1</t>
  </si>
  <si>
    <t>Plynový středotlaký parní kotel, PN13_x000D_
Parní výkon = 2500 kg/h (Pp 1000 kPa, 184,1°C), Qt = 1700 kW, účinnost 95,4%. Dodávka bude obsahovat: vlastní el.rozvaděč (10 kW, 400 V), regulační modul pro regulaci výroby páry s propojením na objektovou M+R, integrovaný spalinový výměník (105 kW), pojistný ventil Pp 1300 kPa, veškerré drobné provozní armatury - viz schéma, vodoznak, chladič vzorků, automatický odluh a odkal, tumící antivibrační segmenty pod kotel, servisní lávku + žebřík a tepelnou izolaci. Rozměry: 4m x 2m x 2,5m, m = 11 000 kg. Včetně montáže</t>
  </si>
  <si>
    <t>-1878877992</t>
  </si>
  <si>
    <t>100</t>
  </si>
  <si>
    <t>7321P2</t>
  </si>
  <si>
    <t>Plynový středotlaký hořák_x000D_
Parní výkon = 2500 kg/h (Pp 1000 kPa, 184,1°C), Qt = 1700 kW, účinnost 95,4%. Dodávka bude obsahovat: vlastní el.rozvaděč (10 kW, 400 V), regulační modul pro regulaci výroby páry s propojením na objektovou M+R, integrovaný spalinový výměník (105 kW), pojistný ventil Pp 1300 kPa, emise Nox: do 80 mg / Nm3 ; CO do 30 mg/Nm3veškerré drobné provozní armatury - viz schéma, vodoznak, chladič vzorků, automatický odluh a odkal, tumící antivibrační segmenty pod kotel, servisní lávku + žebřík a tepelnou izolaci. Rozměry: 4m x 2m x 2,5m, m = 11 000 kg._x000D_
Cena zahrnuta v zařízení P1. Včetně montáže</t>
  </si>
  <si>
    <t>1380899074</t>
  </si>
  <si>
    <t>7321P3</t>
  </si>
  <si>
    <t>Napájecí čerpadlo parního kotle_x000D_
M = 2500 kg/h, dP = 1000 kPa, teplota napájecí vody =103°C. Čerpadlo je napojeno a řízeno z regulace P1, Dodávka bude obsahovat nutné provozní a servisní armatury - viz schéma_x000D_
Cena zahrnuta v zařízení P1. Včetně montáže</t>
  </si>
  <si>
    <t>545693448</t>
  </si>
  <si>
    <t>102</t>
  </si>
  <si>
    <t>7321P4</t>
  </si>
  <si>
    <t>Úprava doplňovací vody_x000D_
Duplexní změkčení napájecí vody dle požadavku výrobce parního kotle včetně oddělovacího člene. Včetně montáže</t>
  </si>
  <si>
    <t>-551917815</t>
  </si>
  <si>
    <t>103</t>
  </si>
  <si>
    <t>7321P5</t>
  </si>
  <si>
    <t>Chemická úprava doplňovací vody - pH_x000D_
Automatické řízení dávkování chemikálie do napájecí vody pro stabilizaci pH dle požadavku výrobce parního kotle; regulace z P7_x000D_
Cena zahrnuta v zařízení P4</t>
  </si>
  <si>
    <t>2105160368</t>
  </si>
  <si>
    <t>104</t>
  </si>
  <si>
    <t>7321P6</t>
  </si>
  <si>
    <t>Chemická úprava doplňovací vody - O2_x000D_
Automatické řízení dávkování chemikálie (Na2SO3) do napájecí vody pro chemické odbourání zbytkového kyslíku (O2) dle požadavku výrobce parního kotle; regulace z P7_x000D_
Cena zahrnuta v zařízení P4. Včetně montáže</t>
  </si>
  <si>
    <t>1697272833</t>
  </si>
  <si>
    <t>105</t>
  </si>
  <si>
    <t>7321P7</t>
  </si>
  <si>
    <t>Napájecí nádrž s odplyněním, PN6_x000D_
V = 1500 litrů, Pp max.50 kPa, Tnapájecí vody 103°C, materiál:nerez. Včetně vlastního rámu a izolace. Dodávka bude obsahovat: barbotážní trubici, odvod brýdových par, armaturu DN32 s pohonem pro dopouštění vody, parní ventil DN40/16 se spojitým pohonem pro přívod páry, pojistný ventil Pp 50 kPa, vodoznak, elekronické hlídání hladiny, přerušovač vakua, elektrorozvaděč (1000 W / 230 V), regulační modul  a ostatní drobné provozní armatury - viz schéma._x000D_
Cena zahrnuta v zařízení P4. Včetně montáže</t>
  </si>
  <si>
    <t>-590954830</t>
  </si>
  <si>
    <t>106</t>
  </si>
  <si>
    <t>7321P8</t>
  </si>
  <si>
    <t>Schlazovací a vypouštěcí modul_x000D_
V = 265 litrů, materiál: nerez. Včetně izolace. Dodávka bude obsahovat: automatické dopouštění studené vody (solenoid DN25) dle teploty v modulu (Tmax.+40°C); regulace z P7_x000D_
Cena zahrnuta v zařízení P4. Včetně montáže</t>
  </si>
  <si>
    <t>-1766359194</t>
  </si>
  <si>
    <t>140</t>
  </si>
  <si>
    <t>7321P8a</t>
  </si>
  <si>
    <t>VEŠKERÁ TECHNOLOGIE POD POZICÍ P1 - P8 JE SYSTÉMOVOU DODÁVKOU VÝROBCE PARNÍHO KOTLE VČETNĚ VZÁJEMNÉHO POTRUBNÍHO A KABELOVÉHO PROPOJENÍ A TVOŘÍ JEDEN UCELENÝ FUNKČNÍ CELEK</t>
  </si>
  <si>
    <t>299183813</t>
  </si>
  <si>
    <t>107</t>
  </si>
  <si>
    <t>7321P9</t>
  </si>
  <si>
    <t>Spalinová cesta od parního kotle P1 dle ČSN 734201 a ČSN 734241_x000D_
Ø 400mm - nerez / izolace / nerez. Pp spalin &gt; 200 Pa. 1 x redukce Ø 300mm na Ø 400mm, 2 x koleno 90°,  2 x kontrolní otvor, odběrné kusy na měření spalin, dilatační kusy a pomocná nosná kce do fasády (např.chemické kotvy). Celková délka 10m. . Včetně montáže</t>
  </si>
  <si>
    <t>-1568535290</t>
  </si>
  <si>
    <t>108</t>
  </si>
  <si>
    <t>7321P10</t>
  </si>
  <si>
    <t>Tlumič ve spalinové cestě od parního kotle_x000D_
M = 1970 kg/h, kouřovod Ø400mm, l = 2-3m, teplota spalin 118°C, ak.výkon před tlumičem 90 dBA, požadovaný ak.výkon za tlumičem v ústí komína 62 dBA. Poloha tlumiče: vertikální v exteriéru, dP tlumiče max.50 Pa. Včetně nosné ocel.kce do fasády (např.chemické kotvy). Včetně montáže</t>
  </si>
  <si>
    <t>1481598082</t>
  </si>
  <si>
    <t>109</t>
  </si>
  <si>
    <t>7321P11</t>
  </si>
  <si>
    <t>Parní rozdělovač páry (Pp 1000 kPa, 184,1°C)_x000D_
DN200, l = 1800mm, materiál: ocel., hrdla: 3 x DN40, 3 x DN25, 1 x DN80 a 1 x DN100, 1 x vizuální tlakoměr 0-1600 kPa se schlazovací smyčkou a KK, 1 x návarek pro tlakové čidlo M+R se schlazovací smyčkou a KK, 1 x odvodňovací T-kus DN200, pomocná nosná ocel.kce + nátěr, nátěr pod izolaci, izolace z miner.vaty tl.100mm + Al.folie; viz schéma. Včetně montáže</t>
  </si>
  <si>
    <t>-1241366051</t>
  </si>
  <si>
    <t>110</t>
  </si>
  <si>
    <t>7321P12</t>
  </si>
  <si>
    <t xml:space="preserve">Servisní sběrač odpadních vod, PN16_x000D_
DN80, l = 1400mm, materiál: ocel., hrdla: 2 x DN15, 5 x DN25, 1 x DN50, pomocná nosná ocel.kce + nátěr, nátěr pod izolaci, izolace z miner.vaty tl.100mm + Al.folie; viz schéma. Včetně montáže </t>
  </si>
  <si>
    <t>-1115631902</t>
  </si>
  <si>
    <t>111</t>
  </si>
  <si>
    <t>7321P13</t>
  </si>
  <si>
    <t xml:space="preserve">Servisní sběrač odpadních vod, PN16_x000D_
DN80, l = 1400mm, materiál: ocel., hrdla: 4 x DN15, 3 x DN25, 1 x DN50, pomocná nosná ocel.kce + nátěr, nátěr pod izolaci, izolace z miner.vaty tl.100mm + Al.folie; viz schéma. Včetně montáže </t>
  </si>
  <si>
    <t>1097928918</t>
  </si>
  <si>
    <t>733</t>
  </si>
  <si>
    <t>Ústřední vytápění - rozvodné potrubí</t>
  </si>
  <si>
    <t>K</t>
  </si>
  <si>
    <t>733121DN15</t>
  </si>
  <si>
    <t>Potrubí z trubek ocelových zesílených hladkých bezešvých tvářených za tepla nízkotlakých DN15 včetně základního nátěru pod izolaci, montáže a závěsného systému</t>
  </si>
  <si>
    <t>m</t>
  </si>
  <si>
    <t>-1002591258</t>
  </si>
  <si>
    <t>PSC</t>
  </si>
  <si>
    <t xml:space="preserve">Poznámka k souboru cen:_x000D_
1. Cenami –2112 a -2113 se oceňuje rozvod potrubí jednotrubkových horizontálních soustav. 2. V cenách –2112 a -2113 je započteno úplné těleso spojky a příchytky potrubí. 3. V cenách –2112 a -2113 není započteno: a) krycí lišty potrubí vedeného nad podlahou, b) připojení horizontálního rozvodu na stoupací potrubí. 4. Cenami –2122 a -2123 se oceňuje napojení rozvodu na jednotlivá stoupací potrubí, popř. na měřicí nebo regulační armaturu přípojky topného okruhu. 5. V cenách –2122 a -2123 je započteno: a) úplné těleso přípojky, b) navaření hrdla přípojky. </t>
  </si>
  <si>
    <t>733121DN20</t>
  </si>
  <si>
    <t xml:space="preserve">Potrubí z trubek ocelových zesílených hladkých bezešvých tvářených za tepla nízkotlakých DN20 včetně základního nátěru pod izolac, montážei a závěsného systému </t>
  </si>
  <si>
    <t>-453358873</t>
  </si>
  <si>
    <t>112</t>
  </si>
  <si>
    <t>733121DN25</t>
  </si>
  <si>
    <t>Potrubí z trubek ocelových zesílených hladkých bezešvých tvářených za tepla nízkotlakých DN25 včetně základního nátěru pod izolaci, montáže a závěsného systému</t>
  </si>
  <si>
    <t>-264610195</t>
  </si>
  <si>
    <t>138</t>
  </si>
  <si>
    <t>733121DN40</t>
  </si>
  <si>
    <t>Potrubí z trubek ocelových zesílených hladkých bezešvých tvářených za tepla nízkotlakých DN40 včetně základního nátěru pod izolaci, montáže a závěsného systému</t>
  </si>
  <si>
    <t>1822662337</t>
  </si>
  <si>
    <t>89</t>
  </si>
  <si>
    <t>733121DN50</t>
  </si>
  <si>
    <t>Potrubí z trubek ocelových zesílených hladkých bezešvých tvářených za tepla nízkotlakých DN50 včetně základního nátěru pod izolaci, montáže a závěsného systému</t>
  </si>
  <si>
    <t>1475998931</t>
  </si>
  <si>
    <t>19</t>
  </si>
  <si>
    <t>733121DN65</t>
  </si>
  <si>
    <t>Potrubí z trubek ocelových zesílených hladkých bezešvých tvářených za tepla nízkotlakých DN65 včetně základního nátěru pod izolaci, montáže a závěsného systému</t>
  </si>
  <si>
    <t>-367307960</t>
  </si>
  <si>
    <t>90</t>
  </si>
  <si>
    <t>733121DN80</t>
  </si>
  <si>
    <t>Potrubí z trubek ocelových zesílených hladkých bezešvých tvářených za tepla nízkotlakých DN80 včetně základního nátěru pod izolaci, montáže a závěsného systému</t>
  </si>
  <si>
    <t>3148531</t>
  </si>
  <si>
    <t>20</t>
  </si>
  <si>
    <t>733121DN100</t>
  </si>
  <si>
    <t>Potrubí z trubek ocelových zesílených hladkých bezešvých tvářených za tepla nízkotlakých DN100 včetně základního nátěru pod izolaci, montáže a závěsného systému</t>
  </si>
  <si>
    <t>-364910434</t>
  </si>
  <si>
    <t>113</t>
  </si>
  <si>
    <t>733121DN150</t>
  </si>
  <si>
    <t>Potrubí z trubek ocelových hladkých bezešvých tvářených za tepla nízkotlakých DN150 včetně základního nátěru pod izolaci, montáže a závěsného systému</t>
  </si>
  <si>
    <t>350909861</t>
  </si>
  <si>
    <t>61</t>
  </si>
  <si>
    <t>733R10065</t>
  </si>
  <si>
    <t>Redukce ocelového potrubí 100/40 včetně základního nátěru pod izolaci, včetně montáže</t>
  </si>
  <si>
    <t>100251142</t>
  </si>
  <si>
    <t>139</t>
  </si>
  <si>
    <t>733PPR01</t>
  </si>
  <si>
    <t>Potrubí PPR; včetně závěsného systému a montáže; DN25</t>
  </si>
  <si>
    <t>831355564</t>
  </si>
  <si>
    <t>27</t>
  </si>
  <si>
    <t>733TIM15</t>
  </si>
  <si>
    <t>Tepelná izolace z minerální vaty s Al.folií o tloušťce dle Vyhl.193/2007 Sb. pro potrubí DN15, včetně montáže</t>
  </si>
  <si>
    <t>-973884542</t>
  </si>
  <si>
    <t>28</t>
  </si>
  <si>
    <t>733TIM20</t>
  </si>
  <si>
    <t>Tepelná izolace z minerální vaty s Al.folií o tloušťce dle Vyhl.193/2007 Sb. pro potrubí DN20, včetně montáže</t>
  </si>
  <si>
    <t>690725963</t>
  </si>
  <si>
    <t>115</t>
  </si>
  <si>
    <t>733TIM25</t>
  </si>
  <si>
    <t>Tepelná izolace z minerální vaty s Al.folií o tloušťce dle Vyhl.193/2007 Sb. pro potrubí DN25, včetně montáže</t>
  </si>
  <si>
    <t>-1850198416</t>
  </si>
  <si>
    <t>116</t>
  </si>
  <si>
    <t>733TIM40</t>
  </si>
  <si>
    <t>Tepelná izolace z minerální vaty s Al.folií o tloušťce dle Vyhl.193/2007 Sb. pro potrubí DN40, včetně montáže</t>
  </si>
  <si>
    <t>1692176564</t>
  </si>
  <si>
    <t>91</t>
  </si>
  <si>
    <t>733TIM50</t>
  </si>
  <si>
    <t>Tepelná izolace z minerální vaty s Al.folií o tloušťce dle Vyhl.193/2007 Sb. pro potrubí DN50, včetně montáže</t>
  </si>
  <si>
    <t>-1314961097</t>
  </si>
  <si>
    <t>26</t>
  </si>
  <si>
    <t>733TIM65</t>
  </si>
  <si>
    <t>Tepelná izolace z minerální vaty s Al.folií o tloušťce dle Vyhl.193/2007 Sb. pro potrubí DN65, včetně montáže</t>
  </si>
  <si>
    <t>-1751474404</t>
  </si>
  <si>
    <t>92</t>
  </si>
  <si>
    <t>733TIM80</t>
  </si>
  <si>
    <t>Tepelná izolace z minerální vaty s Al.folií o tloušťce dle Vyhl.193/2007 Sb. pro potrubí DN80, včetně montáže</t>
  </si>
  <si>
    <t>-490418748</t>
  </si>
  <si>
    <t>31</t>
  </si>
  <si>
    <t>733TIM100</t>
  </si>
  <si>
    <t>Tepelná izolace z minerální vaty s Al.folií o tloušťce dle Vyhl.193/2007 Sb. pro potrubí DN100, včetně montáže</t>
  </si>
  <si>
    <t>-888541519</t>
  </si>
  <si>
    <t>33</t>
  </si>
  <si>
    <t>733TIM150</t>
  </si>
  <si>
    <t>Tepelná izolace z minerální vaty s Al.folií o tloušťce dle Vyhl.193/2007 Sb. pro potrubí DN150, včetně montáže</t>
  </si>
  <si>
    <t>-35954791</t>
  </si>
  <si>
    <t>34</t>
  </si>
  <si>
    <t>733TIMA1</t>
  </si>
  <si>
    <t>Tepelná izolace z minerální vaty s Al.folií o tloušťce dle Vyhl.193/2007 Sb. pro přírubové armatury DN65-125. Včetně montáže</t>
  </si>
  <si>
    <t>-1217757851</t>
  </si>
  <si>
    <t>734</t>
  </si>
  <si>
    <t>Ústřední vytápění - armatury</t>
  </si>
  <si>
    <t>118</t>
  </si>
  <si>
    <t>734111411</t>
  </si>
  <si>
    <t>Ventily uzavírací přírubové přímé ovládané ručně PN 16 do 300 st.C DN 15</t>
  </si>
  <si>
    <t>-1999077441</t>
  </si>
  <si>
    <t>119</t>
  </si>
  <si>
    <t>734111412</t>
  </si>
  <si>
    <t>Ventily uzavírací přírubové přímé ovládané ručně PN 16 do 300 st.C DN 20</t>
  </si>
  <si>
    <t>-141750716</t>
  </si>
  <si>
    <t>120</t>
  </si>
  <si>
    <t>734111413</t>
  </si>
  <si>
    <t>Ventily uzavírací přírubové přímé ovládané ručně PN 16 do 300 st.C DN 40</t>
  </si>
  <si>
    <t>1917620058</t>
  </si>
  <si>
    <t>121</t>
  </si>
  <si>
    <t>734111414</t>
  </si>
  <si>
    <t>Ventily uzavírací přírubové přímé ovládané ručně PN 16 do 300 st.C DN 50</t>
  </si>
  <si>
    <t>-1144536288</t>
  </si>
  <si>
    <t>122</t>
  </si>
  <si>
    <t>734111417</t>
  </si>
  <si>
    <t>Ventily uzavírací přírubové přímé ovládané ručně PN 16 do 300 st.C DN 80</t>
  </si>
  <si>
    <t>1347560554</t>
  </si>
  <si>
    <t>123</t>
  </si>
  <si>
    <t>734111418</t>
  </si>
  <si>
    <t>Ventily uzavírací přírubové přímé ovládané ručně PN 16 do 300 st.C DN 100</t>
  </si>
  <si>
    <t>-477558868</t>
  </si>
  <si>
    <t>124</t>
  </si>
  <si>
    <t>734121311</t>
  </si>
  <si>
    <t>Ventily zpětné přírubové samočinné přímé do vodorovného potrubí PN 16 do 300 st.C DN 15</t>
  </si>
  <si>
    <t>-153938704</t>
  </si>
  <si>
    <t>125</t>
  </si>
  <si>
    <t>734121312</t>
  </si>
  <si>
    <t>Ventily zpětné přírubové samočinné přímé do vodorovného potrubí PN 16 do 300 st.C DN 25</t>
  </si>
  <si>
    <t>-2009731234</t>
  </si>
  <si>
    <t>126</t>
  </si>
  <si>
    <t>734163422</t>
  </si>
  <si>
    <t>Filtry z uhlíkové oceli s vypouštěcí přírubou PN 16 do 300 st.C DN 20</t>
  </si>
  <si>
    <t>-817128173</t>
  </si>
  <si>
    <t>127</t>
  </si>
  <si>
    <t>734163425</t>
  </si>
  <si>
    <t>Filtry z uhlíkové oceli s vypouštěcí přírubou PN 16 do 300 st.C DN 40</t>
  </si>
  <si>
    <t>1223662243</t>
  </si>
  <si>
    <t>96</t>
  </si>
  <si>
    <t>734163428</t>
  </si>
  <si>
    <t>Filtry z uhlíkové oceli s vypouštěcí přírubou PN 16 do 300 st.C DN 80</t>
  </si>
  <si>
    <t>777545876</t>
  </si>
  <si>
    <t>43</t>
  </si>
  <si>
    <t>734251134</t>
  </si>
  <si>
    <t>Pojistný ventil DN65/16, alfa W = 0,25, Ot.přetlak 800 kPa</t>
  </si>
  <si>
    <t>kus</t>
  </si>
  <si>
    <t>1205985168</t>
  </si>
  <si>
    <t>128</t>
  </si>
  <si>
    <t>734OK001</t>
  </si>
  <si>
    <t>Odvaděč kondenzátu termodynamický DN20/16. Včetně montáže</t>
  </si>
  <si>
    <t>831562659</t>
  </si>
  <si>
    <t>129</t>
  </si>
  <si>
    <t>734RTP001</t>
  </si>
  <si>
    <t>Přímočinný regulátor tlaku páry, DN40, PN16, Q = 1825 kg/h, Pp1=1000 kPa, Pp2=700 kPa, včetně impulzního vedení a oddělující nádobky. Včetně montáže</t>
  </si>
  <si>
    <t>-899696694</t>
  </si>
  <si>
    <t>130</t>
  </si>
  <si>
    <t>734EN001</t>
  </si>
  <si>
    <t>Expanzní a odvodňovací nádoba z ocelového potrubí  DN150. Včetně montáže</t>
  </si>
  <si>
    <t>1565079189</t>
  </si>
  <si>
    <t>131</t>
  </si>
  <si>
    <t>734TL001</t>
  </si>
  <si>
    <t>Tlakoměr (0-1200 kPa) se schlazovací smyčkou a TRK. Včetně montáže</t>
  </si>
  <si>
    <t>1903738087</t>
  </si>
  <si>
    <t>54</t>
  </si>
  <si>
    <t>734494213</t>
  </si>
  <si>
    <t>Měřicí armatury návarky s trubkovým závitem G 1/2</t>
  </si>
  <si>
    <t>-1987470976</t>
  </si>
  <si>
    <t xml:space="preserve">Poznámka k souboru cen:_x000D_
1. V cenách -9211 až -9213 je započtena montáž návarků přivařením; jejich dodávka se oceňuje ve specifikaci pouze v případech, kdy návarky nejsou součástí dodávky zařízení. </t>
  </si>
  <si>
    <t xml:space="preserve">D.1.4.c - 02 - Zařízení pro vytápění staveb - Kotelna  Tepelné čerpadlo </t>
  </si>
  <si>
    <t>Proplach systému po mtž + vyčištění všech filtrů (opakovaně) + napouštění</t>
  </si>
  <si>
    <t>Tlaková zkouška potrubí před provedením izolací</t>
  </si>
  <si>
    <t>Předání návodů k instalovaným technologiím</t>
  </si>
  <si>
    <t>59</t>
  </si>
  <si>
    <t>101PDE114</t>
  </si>
  <si>
    <t>Topná zkouška</t>
  </si>
  <si>
    <t>1701341944</t>
  </si>
  <si>
    <t>71</t>
  </si>
  <si>
    <t>101PDE115</t>
  </si>
  <si>
    <t xml:space="preserve">Zaregulování průtoku (čerpadla + ventily) </t>
  </si>
  <si>
    <t>1310862434</t>
  </si>
  <si>
    <t>Montáž armatury M+R (kalorimetr)</t>
  </si>
  <si>
    <t>66</t>
  </si>
  <si>
    <t>101PDE104</t>
  </si>
  <si>
    <t xml:space="preserve">Napuštění celého topného systému novou upravenou vodou </t>
  </si>
  <si>
    <t>-268472382</t>
  </si>
  <si>
    <t>Komplexní zkouška celého systému kotelny a areálových rozvodů včetně PS</t>
  </si>
  <si>
    <t>Zpracování provozního řádu TČ</t>
  </si>
  <si>
    <t>Zkušební provoz za asistence dodavatele.</t>
  </si>
  <si>
    <t>7321P30</t>
  </si>
  <si>
    <t>Plynové tepelné čerpadlo, PN6_x000D_
Qplyn = 110 kW, Q teplo = 200 (režim spaliny), výstupní teplota topné vody: max.+68°C, palivo: NTL zemní plyn (2 - 10 kPa), vlastní regulace s ovládáním objektové M+R, Nox do 250 mg/Nm3, CO do 300mg/Nm3, ak.výkon do prostoru 75 dBA, ak.výkon do kouřovodu 65 dBA. Včetně tří oběhových čerpadel a ochrany kondenzátoru a výparníku před nízkou / vysokou teplotou. M = 1700 kg. Odvod spalin potrubím DN65 včetně izolace z miner.vaty (tl.100mm) s Al.folií ( v exteriéru plechem) nad střechu - délka do 15m. Včetně montáže</t>
  </si>
  <si>
    <t>-1805011671</t>
  </si>
  <si>
    <t>78</t>
  </si>
  <si>
    <t>7321P31</t>
  </si>
  <si>
    <t>Oběhové čerpadlo - ohřev zpátečky, PN16_x000D_
M = 26 000 kg/h, dP = 50 kPa; čerpaná kapalina: upravená voda (Tmax.+80°C); inline provedení do potrubí DN100, elektronická regulace otáček, izolační pouzdro, Pc = 617 W, U = 230 V, I = 2,74 A, 50 Hz; čerpadlo bude ovládáno z M+R. Včetně montáže</t>
  </si>
  <si>
    <t>1691110934</t>
  </si>
  <si>
    <t>79</t>
  </si>
  <si>
    <t>7321P32</t>
  </si>
  <si>
    <t xml:space="preserve">Oběhové čerpadlo - zdroj tepla pro tepelné čerpadlo - spaliny z kotle , PN16_x000D_
M = 15 000 kg/h, dP = 80 kPa; čerpaná kapalina: upravená voda (Tmax.+80°C); inline provedení do potrubí DN100, elektronická regulace otáček, izolační pouzdro, Pc = 617 W, U = 230 V, I = 2,74 A, 50 Hz; čerpadlo bude ovládáno z M+R. Včetně montáže </t>
  </si>
  <si>
    <t>1913518630</t>
  </si>
  <si>
    <t>80</t>
  </si>
  <si>
    <t>7321P33</t>
  </si>
  <si>
    <t>Oběhové čerpadlo - zdroj tepla pro tepelné čerpadlo - žehlení , PN16_x000D_
M = 6 000 kg/h, dP = 60 kPa; čerpaná kapalina: upravená voda (Tmax.+80°C); inline provedení do potrubí DN100, elektronická regulace otáček, izolační pouzdro, Pc = 617 W, U = 230 V, I = 2,74 A, 50 Hz; čerpadlo bude ovládáno z M+R. Včetně montáže</t>
  </si>
  <si>
    <t>2101603388</t>
  </si>
  <si>
    <t>81</t>
  </si>
  <si>
    <t>7321P35</t>
  </si>
  <si>
    <t>Externí spalinový výměník ve spalinové cestě od parního kotle, PN6_x000D_
Qt = 100 kW. Spaliny: M = 1970 kg/h, Tvstup max.118°C, dP max.100 Pa. Topná voda: 15 000 kg/h, dT 6 K, dP max.30 kPa. Kouřovod Ø400mm, materiál výměníku: nerez. Instalace výměníku v horizontální poloze pod stropem, průměr výměníku: 0,75m, délka: max.2 m - viz půdorys a řez. Včetně tepelné izolace a odvodu kondenzátu. Včetně montáže</t>
  </si>
  <si>
    <t>1628120432</t>
  </si>
  <si>
    <t>82</t>
  </si>
  <si>
    <t>7321P36</t>
  </si>
  <si>
    <t>Deskový nerezový výměník - ohřev zpátečky ÚT z tepelného čerpadla, PN6_x000D_
Q = 300 kW. Topná voda: 68/60°C, M = 26 000 kg/h. dP = 20 kPa. ÚT: dT 6 K, M = 40 000 kg/h, dP = 30 kPa. Včetně nosného rámu na podlahu a tepelné izolace. Včetně montáže</t>
  </si>
  <si>
    <t>173925307</t>
  </si>
  <si>
    <t>83</t>
  </si>
  <si>
    <t>7321P37</t>
  </si>
  <si>
    <t>Expanzní nádoba tlaková s membránou, PN6_x000D_
V = 25 litrů, včetně kulového kohoutu s uzamčením a tlakoměru na straně vzduchu. Včetně montáže</t>
  </si>
  <si>
    <t>653833658</t>
  </si>
  <si>
    <t>84</t>
  </si>
  <si>
    <t>7321P38</t>
  </si>
  <si>
    <t>1247875891</t>
  </si>
  <si>
    <t>85</t>
  </si>
  <si>
    <t>7321P39</t>
  </si>
  <si>
    <t>Akumulační nádoba topné vody, PN6_x000D_
V = 2000 litrů, materiál: ocel, hrdla: 2xDN100 a 2xDN125. 1 x vizuální teploměr 0-80°C, 2 x návarek pro teplotní čidlo (nahoře / dole) a tepelné izolace tl.100mm s Al.folií. Včetně montáže</t>
  </si>
  <si>
    <t>-326051138</t>
  </si>
  <si>
    <t>86</t>
  </si>
  <si>
    <t>7321P40</t>
  </si>
  <si>
    <t>Akumulační nádoba topné vody, PN6_x000D_
V = 1000 litrů, materiál: ocel, hrdla: 4xDN100, 1 x vizuální teploměr 0-120°C, 2 x návarek pro teplotní čidlo (nahoře / dole) a tepelné izolace tl.100mm s Al.folií. Včetně montáže</t>
  </si>
  <si>
    <t>-1144397257</t>
  </si>
  <si>
    <t>87</t>
  </si>
  <si>
    <t>7321P41</t>
  </si>
  <si>
    <t>Rozdělovač topné vody, PN6_x000D_
DN200, l = 1400mm, materiál: ocel., hrdla: 1 x DN65, 1 x DN80; 1 x DN100,  1 x vizuální teploměr 0-120°C, 1 x vypouštění DN25+KK25, pomocná nosná ocel.kce + nátěr, nátěr pod izolaci, izolace z minerální vaty tl.100mm + Al.folie; viz půdorys. Včetně montáže</t>
  </si>
  <si>
    <t>611202124</t>
  </si>
  <si>
    <t>88</t>
  </si>
  <si>
    <t>7321P42</t>
  </si>
  <si>
    <t>Sběrač topné vody, PN6_x000D_
DN200, l = 1400mm, materiál: ocel., hrdla: 1 x DN65, 1 x DN80; 1 x DN100,  1 x vizuální teploměr 0-120°C, 1 x vypouštění DN25+KK25, pomocná nosná ocel.kce + nátěr, nátěr pod izolaci, izolace z minerální vaty tl.100mm + Al.folie; viz půdorys. Včetně montáže</t>
  </si>
  <si>
    <t>1033507453</t>
  </si>
  <si>
    <t>733121110</t>
  </si>
  <si>
    <t>Potrubí z trubek ocelových hladkých bezešvých tvářených za tepla nízkotlakých D 22/2,6 včetně základního nátěru pod izolaci a závěsného systému</t>
  </si>
  <si>
    <t>733121112</t>
  </si>
  <si>
    <t>Potrubí z trubek ocelových hladkých bezešvých tvářených za tepla nízkotlakých D 28/2,6 včetně základního nátěru pod izolaci a závěsného systému</t>
  </si>
  <si>
    <t>18</t>
  </si>
  <si>
    <t>733121115</t>
  </si>
  <si>
    <t xml:space="preserve">Potrubí z trubek ocelových hladkých bezešvých tvářených za tepla nízkotlakých D 38/2,6 včetně základního nátěru pod izolaci a závěsného systému </t>
  </si>
  <si>
    <t>-67301681</t>
  </si>
  <si>
    <t>733121118</t>
  </si>
  <si>
    <t>Potrubí z trubek ocelových hladkých bezešvých tvářených za tepla nízkotlakých D 57/3,2 včetně základního nátěru pod izolaci a závěsného systému</t>
  </si>
  <si>
    <t>733121122</t>
  </si>
  <si>
    <t>Potrubí z trubek ocelových hladkých bezešvých tvářených za tepla nízkotlakých D 76/3,2 včetně základního nátěru pod izolaci a závěsného systému</t>
  </si>
  <si>
    <t>733121125</t>
  </si>
  <si>
    <t>Potrubí z trubek ocelových hladkých bezešvých tvářených za tepla nízkotlakých D 89/3,6, včetně základního nátěru pod izolaci a závěsného systému</t>
  </si>
  <si>
    <t>733121128</t>
  </si>
  <si>
    <t>Potrubí z trubek ocelových hladkých bezešvých tvářených za tepla nízkotlakých D 108/4,0 včetně základního nátěru pod izolaci a závěsného systému</t>
  </si>
  <si>
    <t>733121133</t>
  </si>
  <si>
    <t>Potrubí z trubek ocelových hladkých bezešvých tvářených za tepla nízkotlakých D 133/5,0 včetně základního nátěru pod izolaci a závěsného systému</t>
  </si>
  <si>
    <t>1211113868</t>
  </si>
  <si>
    <t>Redukce ocelového potrubí 100/65 včetně základního nátěru pod izolaci, včetně montáže</t>
  </si>
  <si>
    <t>30</t>
  </si>
  <si>
    <t>733TIM32</t>
  </si>
  <si>
    <t>Tepelná izolace z minerální vaty s Al.folií o tloušťce dle Vyhl.193/2007 Sb. pro potrubí DN32, včetně montáže</t>
  </si>
  <si>
    <t>904360367</t>
  </si>
  <si>
    <t>733TIM125</t>
  </si>
  <si>
    <t>Tepelná izolace z minerální vaty s Al.folií o tloušťce dle Vyhl.193/2007 Sb. pro potrubí DN125, včetně montáže</t>
  </si>
  <si>
    <t>94</t>
  </si>
  <si>
    <t>734121316</t>
  </si>
  <si>
    <t>Ventily zpětné přírubové samočinné přímé do vodorovného potrubí PN 16 do 300 st.C DN 65</t>
  </si>
  <si>
    <t>-1297609608</t>
  </si>
  <si>
    <t>95</t>
  </si>
  <si>
    <t>734121317</t>
  </si>
  <si>
    <t>Ventily zpětné přírubové samočinné přímé do vodorovného potrubí PN 16 do 300 st.C DN 80</t>
  </si>
  <si>
    <t>1181891205</t>
  </si>
  <si>
    <t>39</t>
  </si>
  <si>
    <t>734163427</t>
  </si>
  <si>
    <t>Filtry z uhlíkové oceli s vypouštěcí přírubou PN 16 do 300 st.C DN 65</t>
  </si>
  <si>
    <t>-2075956148</t>
  </si>
  <si>
    <t>40</t>
  </si>
  <si>
    <t>734163429</t>
  </si>
  <si>
    <t>Filtry z uhlíkové oceli s vypouštěcí přírubou PN 16 do 300 st.C DN 100</t>
  </si>
  <si>
    <t>564744092</t>
  </si>
  <si>
    <t>41</t>
  </si>
  <si>
    <t>734163430</t>
  </si>
  <si>
    <t>Filtry z uhlíkové oceli s vypouštěcí přírubou PN 16 do 300 st.C DN 125</t>
  </si>
  <si>
    <t>-1912203741</t>
  </si>
  <si>
    <t>35</t>
  </si>
  <si>
    <t>734193115</t>
  </si>
  <si>
    <t>Ostatní přírubové armatury klapky mezipřírubové uzavírací PN 16 do 120 st.C disk tvárná litina DN 65</t>
  </si>
  <si>
    <t>1454097646</t>
  </si>
  <si>
    <t>93</t>
  </si>
  <si>
    <t>734193116</t>
  </si>
  <si>
    <t>Ostatní přírubové armatury klapky mezipřírubové uzavírací PN 16 do 120 st.C disk tvárná litina DN 80</t>
  </si>
  <si>
    <t>1208909691</t>
  </si>
  <si>
    <t>36</t>
  </si>
  <si>
    <t>734193117</t>
  </si>
  <si>
    <t>Ostatní přírubové armatury klapky mezipřírubové uzavírací PN 16 do 120 st.C disk tvárná litina DN 100</t>
  </si>
  <si>
    <t>-1370275573</t>
  </si>
  <si>
    <t>37</t>
  </si>
  <si>
    <t>734193118</t>
  </si>
  <si>
    <t>Ostatní přírubové armatury klapky mezipřírubové uzavírací PN 16 do 120 st.C disk tvárná litina DN 125</t>
  </si>
  <si>
    <t>-1609894090</t>
  </si>
  <si>
    <t>51</t>
  </si>
  <si>
    <t>734211120</t>
  </si>
  <si>
    <t>Ventily odvzdušňovací závitové automatické PN 14 do 120 st.C G 1/2</t>
  </si>
  <si>
    <t>2087759092</t>
  </si>
  <si>
    <t>734251133</t>
  </si>
  <si>
    <t>Ventily pojistné závitové a čepové rohové PN 16 do 200 st.C G 1/2 Ot. přetlak 450kPa</t>
  </si>
  <si>
    <t>44</t>
  </si>
  <si>
    <t>734251135</t>
  </si>
  <si>
    <t>Ventily pojistné závitové a čepové rohové PN 16 do 200 st.C G 1 alfa W = 0,25, Ot. přetlak 500kPa</t>
  </si>
  <si>
    <t>-2081622962</t>
  </si>
  <si>
    <t>45</t>
  </si>
  <si>
    <t>734251136</t>
  </si>
  <si>
    <t>Ventily pojistné závitové a čepové rohové PN 16 do 200 st.C G 1 alfa W = 0,25, Ot. přetlak 600kPa</t>
  </si>
  <si>
    <t>-347948168</t>
  </si>
  <si>
    <t>97</t>
  </si>
  <si>
    <t>734251212</t>
  </si>
  <si>
    <t>Ventily pojistné závitové a čepové rohové provozní tlak od 2,5 do 6 bar G 3/4 Alfa W=0,25, Ot. přetlak 500 kPa</t>
  </si>
  <si>
    <t>-1110987999</t>
  </si>
  <si>
    <t>46</t>
  </si>
  <si>
    <t>734251214</t>
  </si>
  <si>
    <t>Ventily pojistné závitové a čepové rohové provozní tlak od 2,5 do 6 bar G 5/4, W = 0,25, Ot. přetlak 500kPa</t>
  </si>
  <si>
    <t>252289772</t>
  </si>
  <si>
    <t>52</t>
  </si>
  <si>
    <t>734291123</t>
  </si>
  <si>
    <t>Ostatní armatury kohouty plnicí a vypouštěcí PN 10 do 110 st.C G 1/2, s přechodem na hadici</t>
  </si>
  <si>
    <t>-1953374357</t>
  </si>
  <si>
    <t>47</t>
  </si>
  <si>
    <t>734292713</t>
  </si>
  <si>
    <t>Ostatní armatury kulové kohouty PN 42 do 185 st.C přímé vnitřní závit G 1/2</t>
  </si>
  <si>
    <t>-1099781222</t>
  </si>
  <si>
    <t>48</t>
  </si>
  <si>
    <t>734292714</t>
  </si>
  <si>
    <t>Ostatní armatury kulové kohouty PN 42 do 185 st.C přímé vnitřní závit G 3/4</t>
  </si>
  <si>
    <t>2018510175</t>
  </si>
  <si>
    <t>49</t>
  </si>
  <si>
    <t>734292715</t>
  </si>
  <si>
    <t>Ostatní armatury kulové kohouty PN 42 do 185 st.C přímé vnitřní závit G 1</t>
  </si>
  <si>
    <t>-1256814817</t>
  </si>
  <si>
    <t>98</t>
  </si>
  <si>
    <t>734411601</t>
  </si>
  <si>
    <t>Teploměry technické ochranné jímky se závitem do G 1</t>
  </si>
  <si>
    <t>-88908734</t>
  </si>
  <si>
    <t>53</t>
  </si>
  <si>
    <t>734421101</t>
  </si>
  <si>
    <t>Tlakoměry s pevným stonkem a zpětnou klapkou spodní připojení (radiální) tlaku 0–16 bar průměru 50 mm</t>
  </si>
  <si>
    <t>-1052225069</t>
  </si>
  <si>
    <t>D.1.4.c - 03 - Zařízení pro vytápění staveb - Parní rozvody</t>
  </si>
  <si>
    <t>101M</t>
  </si>
  <si>
    <t xml:space="preserve">Montáž lešení lehkého pracovního řadového s podlahami šířky od 0,80 do 1,00 m, výšky do 10 m   _x000D_
</t>
  </si>
  <si>
    <t>m2</t>
  </si>
  <si>
    <t>812563412</t>
  </si>
  <si>
    <t>11</t>
  </si>
  <si>
    <t>101PH</t>
  </si>
  <si>
    <t xml:space="preserve">Přesun hmot pro izolace tepelní v objektech výšky do 6 m   </t>
  </si>
  <si>
    <t>-840299319</t>
  </si>
  <si>
    <t>12</t>
  </si>
  <si>
    <t>101ŠP</t>
  </si>
  <si>
    <t xml:space="preserve">Štítek plastový pro značení potrubí   včetně montáže </t>
  </si>
  <si>
    <t>-215119901</t>
  </si>
  <si>
    <t>5</t>
  </si>
  <si>
    <t>101OS</t>
  </si>
  <si>
    <t xml:space="preserve">Odvoz suti a vybouraných hmot na skládku do 1 km   </t>
  </si>
  <si>
    <t>1605389041</t>
  </si>
  <si>
    <t>6</t>
  </si>
  <si>
    <t>101OS1</t>
  </si>
  <si>
    <t xml:space="preserve">Odvoz suti a vybouraných hmot na skládku za každý další 1 km (do 15 km)   </t>
  </si>
  <si>
    <t>400750673</t>
  </si>
  <si>
    <t>7</t>
  </si>
  <si>
    <t>101PzS</t>
  </si>
  <si>
    <t xml:space="preserve">Poplatek za skladování - jiné odpady ze staveb a demolicí  </t>
  </si>
  <si>
    <t>883396016</t>
  </si>
  <si>
    <t>3</t>
  </si>
  <si>
    <t>101P</t>
  </si>
  <si>
    <t xml:space="preserve">Příplatek za první a každý další i započatý měsíc použití lešení lehkého pracovního řadového s podlahami šířky od 0,80 do 1,00 m, výšky do 10 m   </t>
  </si>
  <si>
    <t>-92348956</t>
  </si>
  <si>
    <t>4</t>
  </si>
  <si>
    <t>101D</t>
  </si>
  <si>
    <t xml:space="preserve">Demontáž lešení lehkého pracovního řadového s podlahami šířky od 0,80 do 1,00 m, výšky do 10 m   </t>
  </si>
  <si>
    <t>-677152154</t>
  </si>
  <si>
    <t>22</t>
  </si>
  <si>
    <t>101TZP</t>
  </si>
  <si>
    <t>-17784958</t>
  </si>
  <si>
    <t>23</t>
  </si>
  <si>
    <t>101PH1</t>
  </si>
  <si>
    <t xml:space="preserve">Presun hmot pro rozvody potrubí v objektech výšky do 6 m   </t>
  </si>
  <si>
    <t>1447356110</t>
  </si>
  <si>
    <t>24</t>
  </si>
  <si>
    <t>101PP</t>
  </si>
  <si>
    <t>-1750147946</t>
  </si>
  <si>
    <t>101UP001</t>
  </si>
  <si>
    <t>Podpěry pro uložení potrubí, ocelové pozinkované včetně montáže</t>
  </si>
  <si>
    <t>kg</t>
  </si>
  <si>
    <t>2039607444</t>
  </si>
  <si>
    <t xml:space="preserve">Přesun hmot pro armatury v objektech výšky do 6 m   </t>
  </si>
  <si>
    <t>-1416598902</t>
  </si>
  <si>
    <t xml:space="preserve">Přesun hmot pro uložení v objektech výšky do 6 m   </t>
  </si>
  <si>
    <t>-1958904971</t>
  </si>
  <si>
    <t xml:space="preserve">Nátěry kovových potrubí do DN 50 mm dvojnásobní se základním nátěrem - 140µm   </t>
  </si>
  <si>
    <t>1524358307</t>
  </si>
  <si>
    <t xml:space="preserve">Nátěry kovových potrubí do DN 100 mm dvojnásobní se základním nátěrem - 140µm   </t>
  </si>
  <si>
    <t>26886630</t>
  </si>
  <si>
    <t xml:space="preserve">Čištení a profukovaní potrubí vzduchem resp. párou   </t>
  </si>
  <si>
    <t>-1168006311</t>
  </si>
  <si>
    <t>Konstrukce pro uchycení potrubí. Ocel profilová vč. nátěru a montáže</t>
  </si>
  <si>
    <t>50</t>
  </si>
  <si>
    <t>Automatická expandérová jednotka s charakteristikou pro prádelenské provozy_x000D_
„Automatická expandérová jednotka“ s charakteristikou pro prádelenské provozy s kapacitou min. 2500 kg kondenzátu/hod. Hlavní těleso jednotky o objemu a tvaru který zaručí suchou a čistou páru pro nízkotlaké spotřebiče. Automatická redukční řada pro stavy kdy není dostatek nízkotlaké páry z kondenzátu (kapacita dopouštění min. 1000kg páry/hod) včetně ochrany redukčního ventilu před vlhkostí v doplňovací páře. Automatická přepouštěcí řady pro stavy kdy není dostatečný odběr nízkotlaké páry a to přepouštěcím nikoliv pouze pojistím ventilem (kapacita přepouštění min. 500 kg páry/hod). Odvodňovací řada z bypassem pro min. 2500 kg kondenzátu/hod při rozdílu tlaku 0,5 bar. Dokumentace odpovídající evropskému nařízení PED (Nařízení 97/23/ES a jeho doplňující dokumenty), včetně montáže</t>
  </si>
  <si>
    <t>538377765</t>
  </si>
  <si>
    <t>13</t>
  </si>
  <si>
    <t xml:space="preserve">Potrubí ocelové zesílené; včetně základního nátěru pod izolaci a závěsného systému; DN15 vetně montáže </t>
  </si>
  <si>
    <t>634182539</t>
  </si>
  <si>
    <t>8</t>
  </si>
  <si>
    <t xml:space="preserve">Odstránění tepelné izolace pevné  </t>
  </si>
  <si>
    <t>215141067</t>
  </si>
  <si>
    <t>9</t>
  </si>
  <si>
    <t xml:space="preserve">Odstránění tepelné izolace potrubí   </t>
  </si>
  <si>
    <t>-1961914724</t>
  </si>
  <si>
    <t>10</t>
  </si>
  <si>
    <t xml:space="preserve">Technická čadičová minerální izolace s AluR fólí, tloušťka 50 mm včetně montáže </t>
  </si>
  <si>
    <t>611421920</t>
  </si>
  <si>
    <t xml:space="preserve">Potrubí ocelové zesílené; včetně základního nátěru pod izolaci a závěsného systému; DN50 včetně montáže </t>
  </si>
  <si>
    <t>1561343769</t>
  </si>
  <si>
    <t xml:space="preserve">Potrubí ocelové zesílené; včetně základního nátěru pod izolaci a závěsného systému; DN100 včetně montáže </t>
  </si>
  <si>
    <t>-449290753</t>
  </si>
  <si>
    <t xml:space="preserve">Potrubí ocelové zesílené; včetně základního nátěru pod izolaci a závěsného systému; DN65 včetně montáže </t>
  </si>
  <si>
    <t>-317971560</t>
  </si>
  <si>
    <t xml:space="preserve">Potrubí ocelové zesílené; včetně základního nátěru pod izolaci a závěsného systému; DN80 včetně montáže </t>
  </si>
  <si>
    <t>1737078082</t>
  </si>
  <si>
    <t>17</t>
  </si>
  <si>
    <t xml:space="preserve">Potrubí ocelové zesílené; včetně základního nátěru pod izolaci a závěsného systému; DN40 včetně montáže </t>
  </si>
  <si>
    <t>1167077903</t>
  </si>
  <si>
    <t>14</t>
  </si>
  <si>
    <t xml:space="preserve">Potrubí ocelové zesílené; včetně základního nátěru pod izolaci a závěsného systému; DN20 včetně montáže </t>
  </si>
  <si>
    <t>1820160683</t>
  </si>
  <si>
    <t xml:space="preserve">Potrubí ocelové zesílené; včetně základního nátěru pod izolaci a závěsného systému; DN25 včetně montáže </t>
  </si>
  <si>
    <t>499576278</t>
  </si>
  <si>
    <t xml:space="preserve">Potrubí ocelové zesílené; včetně základního nátěru pod izolaci a závěsného systému; DN32 včetně montáže </t>
  </si>
  <si>
    <t>64624337</t>
  </si>
  <si>
    <t>731IP</t>
  </si>
  <si>
    <t xml:space="preserve">Hadice FLEXI nerezová  průmyslová připojovací pro páru DN15 až DN25 PN16 délka 1,5 metru včetně montáže </t>
  </si>
  <si>
    <t>-1407922414</t>
  </si>
  <si>
    <t>25</t>
  </si>
  <si>
    <t xml:space="preserve">Ventil uzavírací pro páru a kondenzát přírubový s vlnovcovou ucpávkou a regulační kuželkou ovládaný ručním kolečkem, teleso šedá litina, sedlo a kuželka nerezová ocel DN15  PN16, teplota/tlak 200°C/13bar včetně montáže </t>
  </si>
  <si>
    <t>843580305</t>
  </si>
  <si>
    <t xml:space="preserve">Ventil uzavírací pro páru a kondenzát přírubový s vlnovcovou ucpávkou a regulační kuželkou ovládaný ručním kolečkem, teleso šedá litina, sedlo a kuželka nerezová ocel DN20  PN16, teplota/tlak 200°C/13bar včetně montáže </t>
  </si>
  <si>
    <t>288230600</t>
  </si>
  <si>
    <t xml:space="preserve">Ventil uzavírací pro páru a kondenzát přírubový s vlnovcovou ucpávkou a regulační kuželkou ovládaný ručním kolečkem, teleso šedá litina, sedlo a kuželka nerezová ocel DN25 PN16, teplota/tlak 200°C/13bar včetně montáže </t>
  </si>
  <si>
    <t>-1201094886</t>
  </si>
  <si>
    <t xml:space="preserve">Ventil uzavírací s pneupohonem a solenoidem 230V, min. Kvs=15 m3/h, materiál nerezová ocel DN25 PN16, teplota/tlak 155°C/5,5bar včetně montáže </t>
  </si>
  <si>
    <t>-1884232913</t>
  </si>
  <si>
    <t xml:space="preserve">Ventil uzavírací pro páru a kondenzát přírubový s vlnovcovou ucpávkou a regulační kuželkou ovládaný ručním kolečkem, teleso šedá litina, sedlo a kuželka nerezová ocel DN40 PN16, teplota/tlak 200°C/13bar včetně montáže </t>
  </si>
  <si>
    <t>1250694834</t>
  </si>
  <si>
    <t xml:space="preserve">Ventil uzavírací pro páru a kondenzát přírubový s vlnovcovou ucpávkou a regulační kuželkou ovládaný ručním kolečkem, teleso šedá litina, sedlo a kuželka nerezová ocel DN50 PN16, teplota/tlak 200°C/13bar včetně montáže </t>
  </si>
  <si>
    <t>-1447519289</t>
  </si>
  <si>
    <t xml:space="preserve">Filtr pro páru a kondenzát přírubový tvar Y teleso sedá litina, sito filtru nerez ocel, otovry sita 1,6 mm DN15 PN16, teplota/tlak 200°C/13bar včetně montáže </t>
  </si>
  <si>
    <t>-359813724</t>
  </si>
  <si>
    <t xml:space="preserve">Filtr pro páru a kondenzát přírubový tvar Y teleso sedá litina, sito filtru nerez ocel, otovry sita 1,6 mm DN20 PN16, teplota/tlak 200°C/13bar včetně montáže </t>
  </si>
  <si>
    <t>1692071404</t>
  </si>
  <si>
    <t xml:space="preserve">Filtr pro páru a kondenzát přírubový tvar Y teleso sedá litina, sito filtru nerez ocel, otovry sita 1,6 mm DN25 PN16, teplota/tlak 200°C/13bar včetně montáže </t>
  </si>
  <si>
    <t>-1037112722</t>
  </si>
  <si>
    <t xml:space="preserve">Filtr pro páru a kondenzát přírubový tvar Y teleso sedá litina, sito filtru nerez ocel, otovry sita 1,6 mm DN32 PN16, teplota/tlak 200°C/13bar včetně montáže </t>
  </si>
  <si>
    <t>-1691818478</t>
  </si>
  <si>
    <t xml:space="preserve">Filtr pro páru a kondenzát přírubový tvar Y teleso sedá litina, sito filtru nerez ocel, otovry sita 1,6 mm DN40 PN16, teplota/tlak 200°C/13bar včetně montáže </t>
  </si>
  <si>
    <t>1836345921</t>
  </si>
  <si>
    <t xml:space="preserve">Filtr pro páru a kondenzát přírubový tvar Y teleso sedá litina, sito filtru nerez ocel, otovry sita 1,6 mm DN50 PN16, teplota/tlak 200°C/13bar včetně montáže </t>
  </si>
  <si>
    <t>-146019795</t>
  </si>
  <si>
    <t>38</t>
  </si>
  <si>
    <t xml:space="preserve">Bimetalový odváděč kondenzátu přírubový se vstavěným fltrem tvaru Y, teleso uhlíková ocel, korozivzdorný bimetalový element, sedlo, kuželka a filtr nerezová ocel příruba PN16 resp. PN40,  teplota/ tlak 200°C/13 bar, DN15 včetně montáže </t>
  </si>
  <si>
    <t>-1132338928</t>
  </si>
  <si>
    <t xml:space="preserve">Bimetalový odváděč kondenzátu přírubový se vstavěným fltren tvaru Y, teleso uhlíková ocel, korozivzdorný bimetalový element, sedlo, kuželka a filtr nerezová ocel příruba PN16 resp. PN40,  teplota/ tlak 200°C/13 bar, DN20 včetně montáže </t>
  </si>
  <si>
    <t>-974910176</t>
  </si>
  <si>
    <t xml:space="preserve">Plovákový odvaděč kondenzátu přírubový se zabudovaným termostatickým odvzdušňovačem a filtrem, teleso tvárná litina, plovákový mechanizmus, hlavní ventil, odvzdušňovač  nerezová ocel, teplota/tlak 200°C/13bar  DN25 PN16 včetně montáže </t>
  </si>
  <si>
    <t>246004419</t>
  </si>
  <si>
    <t xml:space="preserve">Ventil zpětný mezipřírubový materiál nerez ocel DN25 PN16, teplota/tlak 200°C/13bar včetně montáže </t>
  </si>
  <si>
    <t>-50598176</t>
  </si>
  <si>
    <t>42</t>
  </si>
  <si>
    <t>Parní injektor nerezový, závitový, min. Cv=10, DN25, teplota/tlak 155°C/5,5bar včetně montáže</t>
  </si>
  <si>
    <t>-1457256051</t>
  </si>
  <si>
    <t xml:space="preserve">Tlakoměr kruhový rozsah 0-16 bar pr. 100, s manometrovým třícestným kohoutem a oddelovací smyčkou, teplota/tlak 155°C/5,5 bar </t>
  </si>
  <si>
    <t>-274668665</t>
  </si>
  <si>
    <t>29</t>
  </si>
  <si>
    <t xml:space="preserve">Ventil uzavírací pro páru a kondenzát přírubový s vlnovcovou ucpávkou a regulační kuželkou ovládaný ručním kolečkem, teleso šedá litina, sedlo a kuželka nerezová ocel DN32 PN16, teplota/tlak 200°C/13bar včetně montáže </t>
  </si>
  <si>
    <t>1900268508</t>
  </si>
  <si>
    <t>D.1.4.c - 04 - Zařízení pro vytápění Využití energie odpadní vody a odpadní vzdušiny, rozvody teplé technologické v</t>
  </si>
  <si>
    <t xml:space="preserve">    731 - Ústřední vytápění - kotelny</t>
  </si>
  <si>
    <t>101IČ</t>
  </si>
  <si>
    <t xml:space="preserve">Inžnýrská činnost - měření parametrů odpadní vody </t>
  </si>
  <si>
    <t>260597462</t>
  </si>
  <si>
    <t xml:space="preserve">Dozor jiné osoby - kontrola montáže </t>
  </si>
  <si>
    <t>-806908730</t>
  </si>
  <si>
    <t>101MKČ</t>
  </si>
  <si>
    <t>Montáž kalových čerpadel a automatické tlakové stanice</t>
  </si>
  <si>
    <t>1344287365</t>
  </si>
  <si>
    <t>101MTZ</t>
  </si>
  <si>
    <t>Měření tlakové ztráty výměníků pro odpadní vzdušiny s převodníkem</t>
  </si>
  <si>
    <t>-854744958</t>
  </si>
  <si>
    <t>101SR</t>
  </si>
  <si>
    <t>Sestavení rozvaděče</t>
  </si>
  <si>
    <t>-1620571600</t>
  </si>
  <si>
    <t>101MV</t>
  </si>
  <si>
    <t>Montáž vodič Cu izolovaný</t>
  </si>
  <si>
    <t>1581199857</t>
  </si>
  <si>
    <t>101US</t>
  </si>
  <si>
    <t>Univerzální skříň 700x500x270mm IP 66.</t>
  </si>
  <si>
    <t>-502369579</t>
  </si>
  <si>
    <t>101VSDP</t>
  </si>
  <si>
    <t>Vizualizační systém + dálkový přístup</t>
  </si>
  <si>
    <t>-657348727</t>
  </si>
  <si>
    <t>101ŘS</t>
  </si>
  <si>
    <t>Řídící systém s plně programovatelným průmyslovým PLC</t>
  </si>
  <si>
    <t>1915973963</t>
  </si>
  <si>
    <t>101MST</t>
  </si>
  <si>
    <t>Montáž snímače teploty PT100T</t>
  </si>
  <si>
    <t>1359634869</t>
  </si>
  <si>
    <t>101KS</t>
  </si>
  <si>
    <t>Kontrola systému přes vzdálenou správu po dobu dvou let</t>
  </si>
  <si>
    <t xml:space="preserve">týden </t>
  </si>
  <si>
    <t>-184160876</t>
  </si>
  <si>
    <t>101IM</t>
  </si>
  <si>
    <t>Instalace měřiče výšky hladiny</t>
  </si>
  <si>
    <t>-1867690635</t>
  </si>
  <si>
    <t>101ŠPO</t>
  </si>
  <si>
    <t>Šeřízení proudových ochran</t>
  </si>
  <si>
    <t>1956586369</t>
  </si>
  <si>
    <t>101ŘS1</t>
  </si>
  <si>
    <t>Řídící software_x000D_
Regulační software pro výměníkový a filtrační systém. PID regulace průtoků s hlídáním limitních teplot. Komunikace s pracími stroji. Kontinuální kontrola vnitřních komponentů a vnějších podmínek. Zvukové a vizuální hlášení poruch. Vizualizace zahrnující zobrazení všech veličin (teploty, průtoky, hladiny, stav komponentů). Kontinuální měření výkonu výměníku a dosahovaných úspor na základě integrace výkonu v čase. Přístup přes vzdálený počítač pomocí virtuální VPN sítě s možností kontroly a změny parametrů.</t>
  </si>
  <si>
    <t>-1739339989</t>
  </si>
  <si>
    <t>101Z</t>
  </si>
  <si>
    <t>Zkoušky a ostatní měření - nastavení systému a pracích strojů</t>
  </si>
  <si>
    <t>59343455</t>
  </si>
  <si>
    <t>101DP</t>
  </si>
  <si>
    <t xml:space="preserve">Doprava zaměstnanců </t>
  </si>
  <si>
    <t>km</t>
  </si>
  <si>
    <t>478670120</t>
  </si>
  <si>
    <t>101ZS</t>
  </si>
  <si>
    <t>Hodinová zúčtovací sazba montér vzduchotechniky a chlazení</t>
  </si>
  <si>
    <t>316355210</t>
  </si>
  <si>
    <t>101ZS1</t>
  </si>
  <si>
    <t>Hodinová zúčtovací sazba technik - výpočet a návrh tepelného výměníku vzduch-voda</t>
  </si>
  <si>
    <t>-934163806</t>
  </si>
  <si>
    <t>101ZS3</t>
  </si>
  <si>
    <t>Hodinová zúčtovací sazba technik - výpočet a návrh tepelného výměníku voda-voda</t>
  </si>
  <si>
    <t>722062802</t>
  </si>
  <si>
    <t>101PD</t>
  </si>
  <si>
    <t xml:space="preserve">Prováděcí rozpočet _x000D_
</t>
  </si>
  <si>
    <t>1627952815</t>
  </si>
  <si>
    <t>101MO1</t>
  </si>
  <si>
    <t xml:space="preserve">Montáž výměníku teplovodního </t>
  </si>
  <si>
    <t>-1034595484</t>
  </si>
  <si>
    <t>101MO2</t>
  </si>
  <si>
    <t xml:space="preserve">Montáž ventilů regulačních v objektech DN 40 </t>
  </si>
  <si>
    <t>1718471729</t>
  </si>
  <si>
    <t>731</t>
  </si>
  <si>
    <t>Ústřední vytápění - kotelny</t>
  </si>
  <si>
    <t xml:space="preserve">Indukční průtokměr s výstupem 420mA včetně montáže </t>
  </si>
  <si>
    <t>1189610780</t>
  </si>
  <si>
    <t>731VI</t>
  </si>
  <si>
    <t>vodič izolovaný s Cu jádrem</t>
  </si>
  <si>
    <t>790191894</t>
  </si>
  <si>
    <t>731KK1</t>
  </si>
  <si>
    <t xml:space="preserve">KULOVÝ KOHOUT DN32 on/off s pneu pohonem včetně montáže </t>
  </si>
  <si>
    <t>884674599</t>
  </si>
  <si>
    <t>731KK2</t>
  </si>
  <si>
    <t xml:space="preserve">KULOVÝ KOHOUT DN40 proporcionální regulační ELEKTRO pohon včetně montáže </t>
  </si>
  <si>
    <t>851235469</t>
  </si>
  <si>
    <t>731KČ</t>
  </si>
  <si>
    <t xml:space="preserve">čerpadlo kalové 3x400V, min. 20m3/hod při 1,5 barg včetně montáže </t>
  </si>
  <si>
    <t>-452990455</t>
  </si>
  <si>
    <t>731SH</t>
  </si>
  <si>
    <t>Snímání hladiny - kontinuální s převodníkem 4-20mA</t>
  </si>
  <si>
    <t>1085811670</t>
  </si>
  <si>
    <t>731PS</t>
  </si>
  <si>
    <t xml:space="preserve">Přírubové spoje PN 1,6/I MPa, DN 65 včetně montáže </t>
  </si>
  <si>
    <t>456914166</t>
  </si>
  <si>
    <t>731ŠR</t>
  </si>
  <si>
    <t xml:space="preserve">Šroubení přímé PN16 -120°C G 2 včetně montáže </t>
  </si>
  <si>
    <t>1311012711</t>
  </si>
  <si>
    <t>731N1</t>
  </si>
  <si>
    <t xml:space="preserve">Návarky s trubkovým závitem G 1 </t>
  </si>
  <si>
    <t>-2110337743</t>
  </si>
  <si>
    <t>731N2</t>
  </si>
  <si>
    <t>Návarky s trubkovým závitem G 2</t>
  </si>
  <si>
    <t>-501912967</t>
  </si>
  <si>
    <t>731TEP</t>
  </si>
  <si>
    <t xml:space="preserve">Teploměr s převodníkem I/4-20mA, 0-100°C, 100mm, G1/2" včetně montáže </t>
  </si>
  <si>
    <t>1231118828</t>
  </si>
  <si>
    <t>731TIV</t>
  </si>
  <si>
    <t xml:space="preserve">Tepelná izolace výměníků, tl. 30mm včetně montáže </t>
  </si>
  <si>
    <t>-2137000590</t>
  </si>
  <si>
    <t>731TIN</t>
  </si>
  <si>
    <t xml:space="preserve">Tepelná izolace nádrží, Pás/Deska, šedá, lam. ALZ, samolep.-tl.20 mm/š.100 cm/1m (1 m²) včetně montáží </t>
  </si>
  <si>
    <t>-1645545130</t>
  </si>
  <si>
    <t>731N5000</t>
  </si>
  <si>
    <t>Nádrž 5000L, nerez nebo plast, do 80°C, sanitovatelná včetně montáže</t>
  </si>
  <si>
    <t>1768276944</t>
  </si>
  <si>
    <t>731N2000</t>
  </si>
  <si>
    <t xml:space="preserve">Nádrž 2000L, nerez nebo plast, do 80°C, sanitovatelná včetně montáže </t>
  </si>
  <si>
    <t>533481125</t>
  </si>
  <si>
    <t>731PV</t>
  </si>
  <si>
    <t xml:space="preserve">Potrubí vodovodní plastové PPR svar polyfuze PN 16 D 63 x 8,6 mm včetně montáže </t>
  </si>
  <si>
    <t>969687492</t>
  </si>
  <si>
    <t>731TI</t>
  </si>
  <si>
    <t xml:space="preserve">Tl.nád. S měchem 200l 5/4" 10bar 90st včetně montáže </t>
  </si>
  <si>
    <t>1217529571</t>
  </si>
  <si>
    <t>731ATS</t>
  </si>
  <si>
    <t xml:space="preserve">Automatická tlaková stanice dvoučerpadlová, 2 x frekvenční měnič, min. 20m3/hod při 3,5barg na jedno čerpadlo, 100% zastupitelnost čerpadel včetně montáže </t>
  </si>
  <si>
    <t>1873837432</t>
  </si>
  <si>
    <t>731V</t>
  </si>
  <si>
    <t>Výměník pro prádelenské odpadní vzdušiny včetně montáže_x000D_
Výměník vzdušina-voda pro prádelenské provozy. Odolný proti zanášení textilním prachem a voskem. Teplosměnná plocha na straně vzdušiny min. 50m2, tlaková ztráta max. 200Pa při maximálním změřeném průtoku vzdušiny. Výměník pracující v kondenzátním režimu, odolný vůči korozi kondenzátem, zkonstruovaný na základě výpočtu a návrhu. Regulovatelný v rozsahu 10 - 150kW. Teplotní odolnost min. 150°C</t>
  </si>
  <si>
    <t>1917481135</t>
  </si>
  <si>
    <t>731V2</t>
  </si>
  <si>
    <t xml:space="preserve">Výměník pro prádelenské odpadní vody, teplosměnná plocha min. 15m2 včetně montáže_x000D_
Výměník pro prádelenské vody, odolný proti zanášení textilním prachem, turbulentní proudění v celém profilu, plynule regulovatelný ve výkonu  (10 - 250kW), samočistící efekt bez nutnosti pravidelného čištění. </t>
  </si>
  <si>
    <t>-1393465842</t>
  </si>
  <si>
    <t>D.1.4.d - 01 - Zařízení vzduchotechniky 1 - Spalovací vzduch pro kotel</t>
  </si>
  <si>
    <t xml:space="preserve">    751 - Vzduchotechnika</t>
  </si>
  <si>
    <t>751</t>
  </si>
  <si>
    <t>Vzduchotechnika</t>
  </si>
  <si>
    <t>751PV</t>
  </si>
  <si>
    <t>Pružné vložky včetně montáže</t>
  </si>
  <si>
    <t>-650066441</t>
  </si>
  <si>
    <t>751TH</t>
  </si>
  <si>
    <t>Tlumič hluku 600x300, L=1000 mm včetně montáže</t>
  </si>
  <si>
    <t>1578826837</t>
  </si>
  <si>
    <t>751FK</t>
  </si>
  <si>
    <t xml:space="preserve">Filtrační kazeta 600x400  třída filtrace G4 včetně montáže </t>
  </si>
  <si>
    <t>-1108712266</t>
  </si>
  <si>
    <t>751SPP</t>
  </si>
  <si>
    <t>Síto proti ptactvu 600x300 min. velikost ok 10x10 včetně montáže</t>
  </si>
  <si>
    <t>1722762438</t>
  </si>
  <si>
    <t>751KM</t>
  </si>
  <si>
    <t>Krycí mřížka na konec potrubí 630x300</t>
  </si>
  <si>
    <t>-925932265</t>
  </si>
  <si>
    <t>751ČP</t>
  </si>
  <si>
    <t>Čtyřhranné potrubí s tvarovkami (sk. I z pozinkovaného ocelového plechu)  včetně spojovacího, těsnícího, montážního a závěsného materiálu včetně montáže</t>
  </si>
  <si>
    <t>-514295768</t>
  </si>
  <si>
    <t>751TI</t>
  </si>
  <si>
    <t>Tepelné izolace tl. 40mm - minerální plsť s hliníkovou folií napovrchu, připevňovaná na samolepící trny k potrubí do vnitřního prostředí, včetně revizních otvorů včetně montáže</t>
  </si>
  <si>
    <t>-1982066395</t>
  </si>
  <si>
    <t>751TH1</t>
  </si>
  <si>
    <t>-514536281</t>
  </si>
  <si>
    <t>751SPP1</t>
  </si>
  <si>
    <t xml:space="preserve">Síto proti ptactvu 500x200 min velikost ok 10x10 včetně montáže </t>
  </si>
  <si>
    <t>-1317900682</t>
  </si>
  <si>
    <t>751TI1</t>
  </si>
  <si>
    <t xml:space="preserve">Tepelné izolace tl. 40mm - minerální plsť s hliníkovou folií napovrchu, připevňovaná na samolepící trny k potrubí do vnitřního prostředí, včetně revizních otvorů včetně montáže </t>
  </si>
  <si>
    <t>-1672807997</t>
  </si>
  <si>
    <t>751TIV</t>
  </si>
  <si>
    <t xml:space="preserve">Venkovní tepelná izolace hranatého potrubí včetně oplechování. Spoje desek nebo rohoží přelepeny samolepícími AL páskami. Nehořlavé desky, minerální či čedičová plsť, tepelná vodivost max 0,035 W/mK, na povrchu se zábranou proti difuzi z hliníkové folie, </t>
  </si>
  <si>
    <t>1800008731</t>
  </si>
  <si>
    <t>751KM1</t>
  </si>
  <si>
    <t>Krycí mřížka na konec potrubí 500x200 včetně montáže</t>
  </si>
  <si>
    <t>-241622796</t>
  </si>
  <si>
    <t>751ČP1</t>
  </si>
  <si>
    <t xml:space="preserve">Čtyřhranné potrubí s tvarovkami (sk. I z pozinkovaného ocelového plechu)  včetně spojovacího, těsnícího, montážního a závěsného materiálu včetně montáže </t>
  </si>
  <si>
    <t>1848975645</t>
  </si>
  <si>
    <t>751RV001</t>
  </si>
  <si>
    <t>Radiální ventilátor do čtyřhranného potrubí; Qv=2000 m3/h, dpext=350 Pa; včetně montáže</t>
  </si>
  <si>
    <t>-61351014</t>
  </si>
  <si>
    <t>D.1.4.d - 02 - Zařízení vzduchotechniky 2 - Spalovací vzduchu pro tepelné čerpadlo</t>
  </si>
  <si>
    <t>751RV1</t>
  </si>
  <si>
    <t>1528369646</t>
  </si>
  <si>
    <t>751PV1</t>
  </si>
  <si>
    <t>- pružné vložky včetně montáže</t>
  </si>
  <si>
    <t>-565419716</t>
  </si>
  <si>
    <t>751FK1</t>
  </si>
  <si>
    <t>Filtrační kazeta třída filtrace G4 včetně montáže</t>
  </si>
  <si>
    <t>1170763831</t>
  </si>
  <si>
    <t>751ČP4</t>
  </si>
  <si>
    <t>57599363</t>
  </si>
  <si>
    <t>751TP1</t>
  </si>
  <si>
    <t>Tepelné izolace tl. 40mm - minerální plsť s hliníkovou folií napovrchu, připevňovaná na samolepící trny k potrubí do vnitřního prostředí, včetně revizních otvorů</t>
  </si>
  <si>
    <t>756430744</t>
  </si>
  <si>
    <t>751TH3</t>
  </si>
  <si>
    <t>Tlumič hluku ø200 mm včetně montáže</t>
  </si>
  <si>
    <t>-1740912017</t>
  </si>
  <si>
    <t>751KM3</t>
  </si>
  <si>
    <t>Krycí mřížka na konec potrubí ø200 mm včetně montáže</t>
  </si>
  <si>
    <t>-584584020</t>
  </si>
  <si>
    <t>751PDŽ</t>
  </si>
  <si>
    <t>Protidešťová žaluzie 250x200, včetně síta včetně montáže</t>
  </si>
  <si>
    <t>1344828247</t>
  </si>
  <si>
    <t>751KPS</t>
  </si>
  <si>
    <t xml:space="preserve">Kruhové potrubí SPIRO ø200 mm včetně tvarovek včetně montáže </t>
  </si>
  <si>
    <t>1851880210</t>
  </si>
  <si>
    <t>D.1.4.d - 03 - Zařízení vzduchotechniky 3 - Odvod tepelné zátěže z tepelného čerpadla</t>
  </si>
  <si>
    <t>Radiální ventilátor s frekvenčním měničem do čtyřhranného potrubí; Qv=6000 m3/h, dpext=350 Pa;  včetně montáže</t>
  </si>
  <si>
    <t>-1083483498</t>
  </si>
  <si>
    <t>751PV3</t>
  </si>
  <si>
    <t>-185050901</t>
  </si>
  <si>
    <t>751MOK</t>
  </si>
  <si>
    <t>Motoricky ovládaná klapka 1000x500 včetně montáže, servopohonu</t>
  </si>
  <si>
    <t>1335749924</t>
  </si>
  <si>
    <t>751TH4</t>
  </si>
  <si>
    <t xml:space="preserve">Tlumič hluku 1000x500, L=1000 mm včetně montáže </t>
  </si>
  <si>
    <t>-135705537</t>
  </si>
  <si>
    <t>751FZ3</t>
  </si>
  <si>
    <t>Filtrační kazeta 1000x500  třída filtrace G4 včetně montáže</t>
  </si>
  <si>
    <t>1435506008</t>
  </si>
  <si>
    <t>751SPP3</t>
  </si>
  <si>
    <t xml:space="preserve">Síto proti ptactvu 1000x500 min. velikost ok 10x10 včetně montáže </t>
  </si>
  <si>
    <t>-154102418</t>
  </si>
  <si>
    <t>751KM4</t>
  </si>
  <si>
    <t xml:space="preserve">Krycí mřížka na konec potrubí 1000x500 včetně montáže </t>
  </si>
  <si>
    <t>1928556377</t>
  </si>
  <si>
    <t>751ČP3</t>
  </si>
  <si>
    <t>-439448588</t>
  </si>
  <si>
    <t>751TI3</t>
  </si>
  <si>
    <t>1830944344</t>
  </si>
  <si>
    <t>751TH5</t>
  </si>
  <si>
    <t xml:space="preserve">Tlumič hluku 500x500, L=2000 mm včetně montáže </t>
  </si>
  <si>
    <t>-766988603</t>
  </si>
  <si>
    <t>751SPP4</t>
  </si>
  <si>
    <t xml:space="preserve">Síto proti ptactvu 500x315 min velikost ok 10x10 včetně montáže </t>
  </si>
  <si>
    <t>-1638370776</t>
  </si>
  <si>
    <t>751KM5</t>
  </si>
  <si>
    <t xml:space="preserve">Krycí mřížka na konce potrubí 500x315 včetně montáže </t>
  </si>
  <si>
    <t>136680366</t>
  </si>
  <si>
    <t>-1449289201</t>
  </si>
  <si>
    <t>751TI4</t>
  </si>
  <si>
    <t>738075398</t>
  </si>
  <si>
    <t>751TIV2</t>
  </si>
  <si>
    <t xml:space="preserve">Venkovní tepelná izolace hranatého potrubí včetně oplechování. Spoje desek nebo rohoží přelepeny samolepícími AL páskami. Nehořlavé desky, minerální či čedičová plsť, tepelná vodivost max 0,035 W/mK, na povrchu se zábranou proti difuzi z hliníkové folie, včetně revizních otvorů. Tlouštka izolace 60 mm. </t>
  </si>
  <si>
    <t>-1790828557</t>
  </si>
  <si>
    <t>D.1.4.d - 04 - Zařízení vzduchotechniky 4 - Vytápění kotelny a tepelného čerpadla</t>
  </si>
  <si>
    <t>751TVJ1</t>
  </si>
  <si>
    <t xml:space="preserve">Teplovodní vytápěcí jednotka, instalace na stěnu, teplotní spád 90/70°C, Q=23kW, včetně příslušetnství včetně montáže </t>
  </si>
  <si>
    <t>1003566181</t>
  </si>
  <si>
    <t>751TVJ2</t>
  </si>
  <si>
    <t xml:space="preserve">Teplovodní vytápěcí jedntoka, instalace na stěnu, teplotní spád 90/70°C, Q=5kW, včetně příslušetnství včetně montáže </t>
  </si>
  <si>
    <t>-1189840368</t>
  </si>
  <si>
    <t>D.1.4.d - 05 - Zařízení vzduchotechniky - Ostatní</t>
  </si>
  <si>
    <t>-1510910030</t>
  </si>
  <si>
    <t>101VZT7</t>
  </si>
  <si>
    <t>Realizační dokumentace</t>
  </si>
  <si>
    <t>1320371434</t>
  </si>
  <si>
    <t>101VZT8</t>
  </si>
  <si>
    <t xml:space="preserve">Přesun hmot vertikální i horizontální </t>
  </si>
  <si>
    <t>-2003807987</t>
  </si>
  <si>
    <t>101VZT2</t>
  </si>
  <si>
    <t>Identifikační štítky (značení zařízení a potrubí)</t>
  </si>
  <si>
    <t>1047565782</t>
  </si>
  <si>
    <t>101VZT3</t>
  </si>
  <si>
    <t>Manuál pro obsluhu a údržbu</t>
  </si>
  <si>
    <t>1611861546</t>
  </si>
  <si>
    <t>101VZT4</t>
  </si>
  <si>
    <t>Dokumentace skutečného provedení</t>
  </si>
  <si>
    <t>114841541</t>
  </si>
  <si>
    <t>101VZT5</t>
  </si>
  <si>
    <t>Měření hluku včetně protokolu</t>
  </si>
  <si>
    <t>397802855</t>
  </si>
  <si>
    <t>101VZT6</t>
  </si>
  <si>
    <t>Zaškolení obsluhy a údržbu</t>
  </si>
  <si>
    <t>-1357907975</t>
  </si>
  <si>
    <t>Projektant</t>
  </si>
  <si>
    <t>Ostatní náklady</t>
  </si>
  <si>
    <t>Nám. Míru 55, 507 11 Valdice</t>
  </si>
  <si>
    <t>1. 5. 2018</t>
  </si>
  <si>
    <t>00212423</t>
  </si>
  <si>
    <t>Vězeňská služba České republiky</t>
  </si>
  <si>
    <t>28811208</t>
  </si>
  <si>
    <t>PDE s.r.o.</t>
  </si>
  <si>
    <t>CZ28811208</t>
  </si>
  <si>
    <t>Montážní a dílenská dokumentace</t>
  </si>
  <si>
    <t>Dopojení na stlačený vzduch</t>
  </si>
  <si>
    <t>732AEJ01</t>
  </si>
  <si>
    <t>733POZ1</t>
  </si>
  <si>
    <t>733OTI1</t>
  </si>
  <si>
    <t>733OTI2</t>
  </si>
  <si>
    <t>733TIMW</t>
  </si>
  <si>
    <t>733POZ6</t>
  </si>
  <si>
    <t>733POZ9</t>
  </si>
  <si>
    <t>733POZ7</t>
  </si>
  <si>
    <t>733POZ8</t>
  </si>
  <si>
    <t>733POZ5</t>
  </si>
  <si>
    <t>733POZ2</t>
  </si>
  <si>
    <t>733POZ3</t>
  </si>
  <si>
    <t>733POZ4</t>
  </si>
  <si>
    <t>733IP</t>
  </si>
  <si>
    <t>734VUDN15</t>
  </si>
  <si>
    <t>734VUDN20</t>
  </si>
  <si>
    <t>734VUDN25</t>
  </si>
  <si>
    <t>734VUDN25a</t>
  </si>
  <si>
    <t>734VUDN40</t>
  </si>
  <si>
    <t>734VUDN50</t>
  </si>
  <si>
    <t>734FPK1</t>
  </si>
  <si>
    <t>734FPK2</t>
  </si>
  <si>
    <t>734FPK3</t>
  </si>
  <si>
    <t>734FPK4</t>
  </si>
  <si>
    <t>734FPK5</t>
  </si>
  <si>
    <t>734FPK6</t>
  </si>
  <si>
    <t>734BOK1</t>
  </si>
  <si>
    <t>734BOK2</t>
  </si>
  <si>
    <t>734BOK3</t>
  </si>
  <si>
    <t>734VZP</t>
  </si>
  <si>
    <t>734PIN</t>
  </si>
  <si>
    <t>734TK</t>
  </si>
  <si>
    <t>734VUDN32</t>
  </si>
  <si>
    <t>101PH2</t>
  </si>
  <si>
    <t>101PH3</t>
  </si>
  <si>
    <t>101DP001</t>
  </si>
  <si>
    <t>101DP002</t>
  </si>
  <si>
    <t>101CP001</t>
  </si>
  <si>
    <t>101CP003</t>
  </si>
  <si>
    <t>101CP004</t>
  </si>
  <si>
    <t>101CP005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</si>
  <si>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</si>
  <si>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</si>
  <si>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</si>
  <si>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</si>
  <si>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</si>
  <si>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</si>
  <si>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</si>
  <si>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</si>
  <si>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</si>
  <si>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766-1 - Výplně otvorů</t>
  </si>
  <si>
    <t xml:space="preserve">    783 - Dokončovací práce - nátěry</t>
  </si>
  <si>
    <t xml:space="preserve">    784 - Dokončovací práce - malby a tapety</t>
  </si>
  <si>
    <t>HZS - Hodinové zúčtovací sazby</t>
  </si>
  <si>
    <t>HSV</t>
  </si>
  <si>
    <t>Práce a dodávky HSV</t>
  </si>
  <si>
    <t>Zemní práce</t>
  </si>
  <si>
    <t>113107123</t>
  </si>
  <si>
    <t>Odstranění podkladu z kameniva/zeminy tl 300 mm ručně</t>
  </si>
  <si>
    <t>VV</t>
  </si>
  <si>
    <t xml:space="preserve">"kolem objektu pro nový okap chod </t>
  </si>
  <si>
    <t>12*0,6</t>
  </si>
  <si>
    <t>181301102</t>
  </si>
  <si>
    <t>Rozprostření ornice tl vrstvy do 150 mm pl do 500 m2 v rovině nebo ve svahu do 1:5</t>
  </si>
  <si>
    <t>"rozprostření vykopané zeminy na pozemku</t>
  </si>
  <si>
    <t>7,2</t>
  </si>
  <si>
    <t>181411121</t>
  </si>
  <si>
    <t>Založení lučního trávníku výsevem plochy do 1000 m2 v rovině a ve svahu do 1:5</t>
  </si>
  <si>
    <t>00572470</t>
  </si>
  <si>
    <t>osivo směs travní univerzál</t>
  </si>
  <si>
    <t>7,2*0,4</t>
  </si>
  <si>
    <t>Součet</t>
  </si>
  <si>
    <t>181951102</t>
  </si>
  <si>
    <t>Úprava pláně v hornině tř. 1 až 4 se zhutněním</t>
  </si>
  <si>
    <t>Zakládání</t>
  </si>
  <si>
    <t>273321411</t>
  </si>
  <si>
    <t>Základové desky ze ŽB bez zvýšených nároků na prostředí tř. C 20/25</t>
  </si>
  <si>
    <t>m3</t>
  </si>
  <si>
    <t>"podkladní deska pod základ</t>
  </si>
  <si>
    <t>2*4*0,1</t>
  </si>
  <si>
    <t>"podkladní beton pod žlábek</t>
  </si>
  <si>
    <t>275321411</t>
  </si>
  <si>
    <t>Základové patky ze ŽB bez zvýšených nároků na prostředí tř. C 20/25</t>
  </si>
  <si>
    <t>1,9*3,27*0,4</t>
  </si>
  <si>
    <t>1,84*3,6*0,4</t>
  </si>
  <si>
    <t>275351121</t>
  </si>
  <si>
    <t>Zřízení bednění základových patek</t>
  </si>
  <si>
    <t>(2,0+4,0)*2*2*0,5</t>
  </si>
  <si>
    <t>275351122</t>
  </si>
  <si>
    <t>Odstranění bednění základových patek</t>
  </si>
  <si>
    <t>275361821</t>
  </si>
  <si>
    <t>Výztuž základových patek betonářskou ocelí 10 505 (R)</t>
  </si>
  <si>
    <t>5,135*40/1000</t>
  </si>
  <si>
    <t>275362021</t>
  </si>
  <si>
    <t>Výztuž základových patek svařovanými sítěmi Kari</t>
  </si>
  <si>
    <t>5,135*40/1000*2</t>
  </si>
  <si>
    <t>Svislé a kompletní konstrukce</t>
  </si>
  <si>
    <t>310237241</t>
  </si>
  <si>
    <t>Zazdívka otvorů pl do 0,25 m2 ve zdivu nadzákladovém cihlami pálenými tl do 300 mm</t>
  </si>
  <si>
    <t>"zapravení prostupů po technologii</t>
  </si>
  <si>
    <t>"keramobetonové zdivo- dle popisu TZ</t>
  </si>
  <si>
    <t>-1,6*2,5</t>
  </si>
  <si>
    <t>-2,5*3,0</t>
  </si>
  <si>
    <t>Úpravy povrchů, podlahy a osazování výplní</t>
  </si>
  <si>
    <t>612325422</t>
  </si>
  <si>
    <t>Oprava vnitřní vápenocementové štukové omítky stěn v rozsahu plochy do 20%</t>
  </si>
  <si>
    <t>(11,45*2+5,6*2+11,6*2+5,7*2+4,0)*3,35</t>
  </si>
  <si>
    <t>619991011</t>
  </si>
  <si>
    <t>Obalení konstrukcí a prvků fólií přilepenou lepící páskou</t>
  </si>
  <si>
    <t>80"zakrytí před výmalbou a před stavebními pracemi</t>
  </si>
  <si>
    <t>631311131</t>
  </si>
  <si>
    <t>Doplnění dosavadních mazanin betonem prostým plochy do 1 m2 tloušťky přes 80 mm</t>
  </si>
  <si>
    <t>"oprava původní betonové podlahy v předpokládaném rozsahu 30% celkového povrchu</t>
  </si>
  <si>
    <t>225*0,3*0,1</t>
  </si>
  <si>
    <t>631312141</t>
  </si>
  <si>
    <t>Doplnění rýh v dosavadních mazaninách betonem prostým</t>
  </si>
  <si>
    <t>"oprava styku nového základu a stávající podlahy  - dle popisu výkresu PŮDORYS 1 NP - do styku doplněn dilatační prvek - přířez asfaltového pásu</t>
  </si>
  <si>
    <t>(2+4)*2*2*0,2</t>
  </si>
  <si>
    <t xml:space="preserve">"oprava styku novéhožlabu a stávající podlahy  - dle popisu výkresu PŮDORYS 1 NP </t>
  </si>
  <si>
    <t>40*0,2</t>
  </si>
  <si>
    <t>632451101</t>
  </si>
  <si>
    <t>Cementový samonivelační potěr ze suchých směsí tloušťky do 5 mm</t>
  </si>
  <si>
    <t>225*0,3</t>
  </si>
  <si>
    <t>632451411</t>
  </si>
  <si>
    <t>Doplnění cementového potěru hlazeného pl do 1 m2 tl do 10 mm</t>
  </si>
  <si>
    <t xml:space="preserve">"oprava styku nového základu a stávající podlahy  - dle popisu výkresu PŮDORYS 1 NP </t>
  </si>
  <si>
    <t>4*2</t>
  </si>
  <si>
    <t>632451415</t>
  </si>
  <si>
    <t>Potěr pískocementový tl do 10 mm tř. C 20 běžný</t>
  </si>
  <si>
    <t xml:space="preserve">"oprava původní betonové podlahy v předpokládaném rozsahu 30% celkového povrchu </t>
  </si>
  <si>
    <t>637111113</t>
  </si>
  <si>
    <t>Okapový chodník ze štěrkopísku tl 200 mm s udusáním</t>
  </si>
  <si>
    <t>"kolem objektu pro nový okap chod vč. položení geotextilie</t>
  </si>
  <si>
    <t>12,0*0,6</t>
  </si>
  <si>
    <t>637121113</t>
  </si>
  <si>
    <t>Okapový chodník z kačírku tl 200 mm s udusáním</t>
  </si>
  <si>
    <t>"kolem objektu pro nový okap chod</t>
  </si>
  <si>
    <t>637311122</t>
  </si>
  <si>
    <t>Okapový chodník z betonových chodníkových obrubníků stojatých lože beton</t>
  </si>
  <si>
    <t>12+0,6*2</t>
  </si>
  <si>
    <t>Ostatní konstrukce a práce, bourání</t>
  </si>
  <si>
    <t>952901111</t>
  </si>
  <si>
    <t>Vyčištění budov bytové a občanské výstavby při výšce podlaží do 4 m</t>
  </si>
  <si>
    <t>"dle popisu TZ - po stavebích úpravách</t>
  </si>
  <si>
    <t>250</t>
  </si>
  <si>
    <t>965043321</t>
  </si>
  <si>
    <t>Bourání podkladů pod dlažby betonových s potěrem nebo teracem tl do 100 mm pl do 1 m2</t>
  </si>
  <si>
    <t>"bourání celé hloubky podlahy - dle popisu výkresu PŮDORYS 1 NP a dle detailu základu</t>
  </si>
  <si>
    <t>"těžký základ pod technologii kotelny</t>
  </si>
  <si>
    <t>1,9*3,27*0,5</t>
  </si>
  <si>
    <t>1,84*3,6*0,5</t>
  </si>
  <si>
    <t>"bourání pro liniový odvodňovací žlab</t>
  </si>
  <si>
    <t>966086341</t>
  </si>
  <si>
    <t>Vybourání podkladních kvádříků betonových nebo kamenných pl do 0,20 m2 v do 250 mm</t>
  </si>
  <si>
    <t xml:space="preserve">"případné betonové podstavce </t>
  </si>
  <si>
    <t>971035481</t>
  </si>
  <si>
    <t>Vybourání otvorů ve zdivu cihelném pl do 0,25 m2 na MC tl do 900 mm</t>
  </si>
  <si>
    <t>972-R02</t>
  </si>
  <si>
    <t>Úprava stávajícího vratového otvoru dle popisu projektu - čistý průchod 2380 x 2400. Kompletní provedení vč. přesunu hmot.</t>
  </si>
  <si>
    <t>2"úprava pro transport technologie</t>
  </si>
  <si>
    <t>977312112</t>
  </si>
  <si>
    <t>Řezání stávajících betonových mazanin vyztužených hl do 100 mm</t>
  </si>
  <si>
    <t>"bourání celé houbky podlahy - dle popisu výkresu PŮDORYS 1 NP a dle detailu základu</t>
  </si>
  <si>
    <t xml:space="preserve">"základ pod technologii </t>
  </si>
  <si>
    <t>(2+4)*2*2</t>
  </si>
  <si>
    <t>978013141</t>
  </si>
  <si>
    <t>Otlučení (osekání) vnitřní vápenné nebo vápenocementové omítky stěn v rozsahu do 20 %</t>
  </si>
  <si>
    <t>997</t>
  </si>
  <si>
    <t>Přesun sutě</t>
  </si>
  <si>
    <t>997013211</t>
  </si>
  <si>
    <t>Vnitrostaveništní doprava suti a vybouraných hmot pro budovy v do 6 m ručně</t>
  </si>
  <si>
    <t>997013219</t>
  </si>
  <si>
    <t>Příplatek k vnitrostaveništní dopravě suti a vybouraných hmot za zvětšenou dopravu suti ZKD 10 m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</si>
  <si>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</si>
  <si>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</si>
  <si>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</si>
  <si>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</si>
  <si>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997013831</t>
  </si>
  <si>
    <t>Poplatek za uložení stavebního směsného odpadu na skládce (skládkovné)</t>
  </si>
  <si>
    <t>998</t>
  </si>
  <si>
    <t>Přesun hmot</t>
  </si>
  <si>
    <t>998018001</t>
  </si>
  <si>
    <t>Přesun hmot ruční pro budovy v do 6 m</t>
  </si>
  <si>
    <t>998018011</t>
  </si>
  <si>
    <t>Příplatek k ručnímu přesunu hmot pro budovy zděné za zvětšený přesun ZKD 100 m</t>
  </si>
  <si>
    <t>711</t>
  </si>
  <si>
    <t>Izolace proti vodě, vlhkosti a plynům</t>
  </si>
  <si>
    <t>711112001</t>
  </si>
  <si>
    <t xml:space="preserve">Provedení izolace proti zemní vlhkosti svislé/vodorovné za studena nátěrem penetračním </t>
  </si>
  <si>
    <t>2*4*2</t>
  </si>
  <si>
    <t>(2+4)*2*2*0,5</t>
  </si>
  <si>
    <t>11163150</t>
  </si>
  <si>
    <t>lak asfaltový penetrační</t>
  </si>
  <si>
    <t>28*0,4/1000</t>
  </si>
  <si>
    <t>711142559</t>
  </si>
  <si>
    <t xml:space="preserve">Provedení izolace proti zemní vlhkosti pásy přitavením svislé NAIP </t>
  </si>
  <si>
    <t>628331610</t>
  </si>
  <si>
    <t>pás těžký asfaltovaný GLASTEK 40 SPECIAL MINERAL</t>
  </si>
  <si>
    <t>28*1,2</t>
  </si>
  <si>
    <t>766-1</t>
  </si>
  <si>
    <t>Výplně otvorů</t>
  </si>
  <si>
    <t>766-RDV</t>
  </si>
  <si>
    <t>Dodávka a montáž vnitřních dvoukřídlých dveří vč. zárubní PROTIPOŽÍRNÍ - CENA BUDE UPŘESNĚNA DLE VÝBĚRU OBJEDNATELE A NABÍDKY DODAVATELE</t>
  </si>
  <si>
    <t>P</t>
  </si>
  <si>
    <t>783</t>
  </si>
  <si>
    <t>Dokončovací práce - nátěry</t>
  </si>
  <si>
    <t>783901453</t>
  </si>
  <si>
    <t>Vysátí betonových podlah před provedením nátěru</t>
  </si>
  <si>
    <t xml:space="preserve">"nová povrchová úpravy podlahy </t>
  </si>
  <si>
    <t>225</t>
  </si>
  <si>
    <t>783932163</t>
  </si>
  <si>
    <t>Lokální vyrovnání betonové podlahy cementovou stěrkou tloušťky do 3 mm opravované plochy do 30%</t>
  </si>
  <si>
    <t>783933151</t>
  </si>
  <si>
    <t>Penetrační epoxidový nátěr hladkých betonových podlah</t>
  </si>
  <si>
    <t>0,1*(116,*2+11,45*2+5,7*2+3,7*2+6,1*2+5,6*2+5,9*2+5,6*2)</t>
  </si>
  <si>
    <t>783937161</t>
  </si>
  <si>
    <t>Krycí dvojnásobný epoxidový vodou ředitelný nátěr betonové podlahy</t>
  </si>
  <si>
    <t>783997153</t>
  </si>
  <si>
    <t>Příplatek k cenám krycího nátěru betonové podlahy za dekorační vrstvu</t>
  </si>
  <si>
    <t>784</t>
  </si>
  <si>
    <t>Dokončovací práce - malby a tapety</t>
  </si>
  <si>
    <t>784111001</t>
  </si>
  <si>
    <t>Oprášení (ometení ) podkladu v místnostech výšky do 3,80 m</t>
  </si>
  <si>
    <t>243,545"omítka stěn</t>
  </si>
  <si>
    <t>225"omítka stropu</t>
  </si>
  <si>
    <t>784111011</t>
  </si>
  <si>
    <t>Obroušení podkladu omítnutého v místnostech výšky do 3,80 m</t>
  </si>
  <si>
    <t>784161231</t>
  </si>
  <si>
    <t>Lokální vyrovnání podkladu stěrkou plochy do 1,0 m2 v místnostech výšky do 3,80 m</t>
  </si>
  <si>
    <t>784181101</t>
  </si>
  <si>
    <t>Základní akrylátová jednonásobná penetrace podkladu v místnostech výšky do 3,80m</t>
  </si>
  <si>
    <t>784221101</t>
  </si>
  <si>
    <t>Dvojnásobné bílé malby  ze směsí za sucha dobře otěruvzdorných v místnostech do 3,80 m</t>
  </si>
  <si>
    <t>784221141</t>
  </si>
  <si>
    <t>Příplatek k cenám 2x maleb za sucha otěruvzdorných za barevnou malbu tónovanou tónovacími přípravky</t>
  </si>
  <si>
    <t>HZS</t>
  </si>
  <si>
    <t>Hodinové zúčtovací sazby</t>
  </si>
  <si>
    <t>55</t>
  </si>
  <si>
    <t>HZS1291</t>
  </si>
  <si>
    <t>Hodinová zúčtovací sazba pomocný stavební dělník</t>
  </si>
  <si>
    <t>Poznámka k položce:
 - pomocné práce při stavebnívh prací
 - vyklizení dotčené části objektu a zajištění proti přístupu nepovolaných osob uzamčením</t>
  </si>
  <si>
    <t>1638882517</t>
  </si>
  <si>
    <t>512</t>
  </si>
  <si>
    <t>689430682</t>
  </si>
  <si>
    <t>1669810147</t>
  </si>
  <si>
    <t>-323634861</t>
  </si>
  <si>
    <t>-1025968730</t>
  </si>
  <si>
    <t>-1073108387</t>
  </si>
  <si>
    <t>129678854</t>
  </si>
  <si>
    <t>1198049572</t>
  </si>
  <si>
    <t>-696168072</t>
  </si>
  <si>
    <t>-1812992270</t>
  </si>
  <si>
    <t>365042145</t>
  </si>
  <si>
    <t>-1257141222</t>
  </si>
  <si>
    <t>-762414355</t>
  </si>
  <si>
    <t>-916967883</t>
  </si>
  <si>
    <t>-385641154</t>
  </si>
  <si>
    <t>-637014854</t>
  </si>
  <si>
    <t>366209681</t>
  </si>
  <si>
    <t>-335712902</t>
  </si>
  <si>
    <t>1246912697</t>
  </si>
  <si>
    <t>-1263002506</t>
  </si>
  <si>
    <t>914282021</t>
  </si>
  <si>
    <t>963179534</t>
  </si>
  <si>
    <t>-643172835</t>
  </si>
  <si>
    <t>-1850482165</t>
  </si>
  <si>
    <t>1164958692</t>
  </si>
  <si>
    <t>137823395</t>
  </si>
  <si>
    <t>-751652650</t>
  </si>
  <si>
    <t>-1211990635</t>
  </si>
  <si>
    <t>-126487387</t>
  </si>
  <si>
    <t>-515798364</t>
  </si>
  <si>
    <t>1042099403</t>
  </si>
  <si>
    <t>-415622812</t>
  </si>
  <si>
    <t>-1385531416</t>
  </si>
  <si>
    <t>-244337684</t>
  </si>
  <si>
    <t>446941707</t>
  </si>
  <si>
    <t>-1533373426</t>
  </si>
  <si>
    <t>104164472</t>
  </si>
  <si>
    <t>-483867032</t>
  </si>
  <si>
    <t>1893343950</t>
  </si>
  <si>
    <t>720415787</t>
  </si>
  <si>
    <t>693079136</t>
  </si>
  <si>
    <t>1384530269</t>
  </si>
  <si>
    <t>870159347</t>
  </si>
  <si>
    <t>-1715217286</t>
  </si>
  <si>
    <t>1585385687</t>
  </si>
  <si>
    <t>-1424815854</t>
  </si>
  <si>
    <t>-1663493303</t>
  </si>
  <si>
    <t>723275241</t>
  </si>
  <si>
    <t>1299771814</t>
  </si>
  <si>
    <t>1484683720</t>
  </si>
  <si>
    <t>557013000</t>
  </si>
  <si>
    <t>-872312128</t>
  </si>
  <si>
    <t>-203371156</t>
  </si>
  <si>
    <t>-1389614916</t>
  </si>
  <si>
    <t>-202273522</t>
  </si>
  <si>
    <t>{a4a9bdc3-a8ed-472d-8597-8453c74f73b8}</t>
  </si>
  <si>
    <t>961266372</t>
  </si>
  <si>
    <t>Tlakoměry s pevným stonkem a zpětnou klapkou spodní připojení (radiální) tlaku 0–16 bar průměru 63 mm</t>
  </si>
  <si>
    <t>734421102</t>
  </si>
  <si>
    <t>-1589810391</t>
  </si>
  <si>
    <t>Teploměry technické s pevným stonkem a jímkou spodní připojení (radiální) průměr 80 mm délka stonku 100 mm</t>
  </si>
  <si>
    <t>734411132</t>
  </si>
  <si>
    <t>1684587522</t>
  </si>
  <si>
    <t>Proplach a dezinfekce vodovodního potrubí do DN 80</t>
  </si>
  <si>
    <t>722290234</t>
  </si>
  <si>
    <t>-1553486591</t>
  </si>
  <si>
    <t>Zkouška těsnosti vodovodního potrubí do DN 50</t>
  </si>
  <si>
    <t>722290226</t>
  </si>
  <si>
    <t>1932447569</t>
  </si>
  <si>
    <t>Armatury se dvěma závity filtry mosazný PN 16 do 120  st.C G 1 - jemný filtr 80 micro m</t>
  </si>
  <si>
    <t>722234265.1</t>
  </si>
  <si>
    <t>971197849</t>
  </si>
  <si>
    <t>Armatury se dvěma závity filtry mosazný PN 16 do 120  st.C G 1</t>
  </si>
  <si>
    <t>722234265</t>
  </si>
  <si>
    <t>-1045096899</t>
  </si>
  <si>
    <t>Armatury se dvěma závity kulové kohouty PN 42 do 185  st.C plnoprůtokové s koulí vnitřní závit G 2</t>
  </si>
  <si>
    <t>722232127</t>
  </si>
  <si>
    <t>809710254</t>
  </si>
  <si>
    <t>Armatury se dvěma závity kulové kohouty PN 42 do 185  st.C plnoprůtokové s koulí vnitřní závit G 1</t>
  </si>
  <si>
    <t>722232124</t>
  </si>
  <si>
    <t>238221234</t>
  </si>
  <si>
    <t>Armatury se dvěma závity kulové kohouty PN 42 do 185  st.C plnoprůtokové s koulí vnitřní závit G 3/4</t>
  </si>
  <si>
    <t>722232123</t>
  </si>
  <si>
    <t>-2049685097</t>
  </si>
  <si>
    <t>Armatury se dvěma závity kulové kohouty PN 42 do 185  st.C plnoprůtokové s koulí vnitřní závit G 1/2</t>
  </si>
  <si>
    <t>722232122</t>
  </si>
  <si>
    <t>842676689</t>
  </si>
  <si>
    <t>Ventil pojistný rohový DN15 / PN16 - otvírací přetlak ventilu 8,0bar</t>
  </si>
  <si>
    <t>722231141</t>
  </si>
  <si>
    <t>1246526264</t>
  </si>
  <si>
    <t>Armatury se dvěma závity ventily zpětné mosazné PN 10 do 110 st.C G 2</t>
  </si>
  <si>
    <t>722231077</t>
  </si>
  <si>
    <t>1726609115</t>
  </si>
  <si>
    <t>Zřízení přípojek na potrubí vyvedení a upevnění výpustek do DN 25</t>
  </si>
  <si>
    <t>722190401</t>
  </si>
  <si>
    <t>-1266909084</t>
  </si>
  <si>
    <t>Ochrana potrubí tepelnou izolací potrubními pouzrdy z minerální plsti s povrchvou úpravou hliníkovou fólií, tloušťka izolace 25 mm, vnitřní průměr potrubí DN přes 45 do 63 mm</t>
  </si>
  <si>
    <t>722181253</t>
  </si>
  <si>
    <t>1817909504</t>
  </si>
  <si>
    <t>Ochrana potrubí tepelnou izolací potrubními pouzrdy z minerální plsti s povrchvou úpravou hliníkovou fólií, tloušťka izolace 25 mm, vnitřní průměr potrubí DN přes 22 do 42 mm</t>
  </si>
  <si>
    <t>722181252.1</t>
  </si>
  <si>
    <t>2134219006</t>
  </si>
  <si>
    <t>Opravy vodovodního potrubí z ocelových trubek pozinkovaných závitových propojení dosavadního potrubí DN 50</t>
  </si>
  <si>
    <t>722131936</t>
  </si>
  <si>
    <t>1132202347</t>
  </si>
  <si>
    <t>Opravy vodovodního potrubí z ocelových trubek pozinkovaných závitových vsazení odbočky do potrubí DN 50</t>
  </si>
  <si>
    <t>722131916</t>
  </si>
  <si>
    <t>-2028561146</t>
  </si>
  <si>
    <t>Potrubí z ocelových trubek pozinkovaných závitových svařovaných běžných DN 50</t>
  </si>
  <si>
    <t>722130236</t>
  </si>
  <si>
    <t>-1324410630</t>
  </si>
  <si>
    <t>Potrubí z ocelových trubek pozinkovaných závitových svařovaných běžných DN 25</t>
  </si>
  <si>
    <t>722130233</t>
  </si>
  <si>
    <t>428295992</t>
  </si>
  <si>
    <t>Potrubí z ocelových trubek pozinkovaných závitových svařovaných běžných DN 15</t>
  </si>
  <si>
    <t>722130231</t>
  </si>
  <si>
    <t>Zdravotechnika - vnitřní vodovod</t>
  </si>
  <si>
    <t>722</t>
  </si>
  <si>
    <t>-1220836412</t>
  </si>
  <si>
    <t>Pročištění podlahových vpustí DN 100</t>
  </si>
  <si>
    <t>721300945</t>
  </si>
  <si>
    <t>-613061355</t>
  </si>
  <si>
    <t>Pročištění ležatých svodů do DN 300</t>
  </si>
  <si>
    <t>721300922</t>
  </si>
  <si>
    <t>-1044946753</t>
  </si>
  <si>
    <t>Nerezové připojovací potrubí k technologii DN80</t>
  </si>
  <si>
    <t>721K08</t>
  </si>
  <si>
    <t>1412288616</t>
  </si>
  <si>
    <t>Nerezové připojovací potrubí k technologii DN25</t>
  </si>
  <si>
    <t>721K07</t>
  </si>
  <si>
    <t>1955218804</t>
  </si>
  <si>
    <t>Zkouška těsnosti potrubí kanalizace vodou do DN 125</t>
  </si>
  <si>
    <t>721290111</t>
  </si>
  <si>
    <t>635771118</t>
  </si>
  <si>
    <t>Podlahové vpusti se svislým odtokem DN 50/75/110 mřížka nerez 138x138</t>
  </si>
  <si>
    <t>721211422</t>
  </si>
  <si>
    <t>-584995570</t>
  </si>
  <si>
    <t>Vyměření přípojek na potrubí vyvedení a upevnění odpadních výpustek DN 100</t>
  </si>
  <si>
    <t>721194109</t>
  </si>
  <si>
    <t>-1745729378</t>
  </si>
  <si>
    <t>Odvodňovací žlab šířky 150mm čelo plné</t>
  </si>
  <si>
    <t>721K06</t>
  </si>
  <si>
    <t>-1595476716</t>
  </si>
  <si>
    <t>Odvodňovací žlab, vpusť vč. kalové jímky z HDPE</t>
  </si>
  <si>
    <t>721K05</t>
  </si>
  <si>
    <t>-313470672</t>
  </si>
  <si>
    <t>Odvodňovací žlab dl. 1,0 m žlab bez spádu</t>
  </si>
  <si>
    <t>721K04</t>
  </si>
  <si>
    <t>427749797</t>
  </si>
  <si>
    <t>Zápachová uzávěrka DN110 z PP tvarovek</t>
  </si>
  <si>
    <t>721K03</t>
  </si>
  <si>
    <t>1025073680</t>
  </si>
  <si>
    <t>Rošt  litinový můstkový pro žlab šířky 150mm, dl. 0,5 m</t>
  </si>
  <si>
    <t>721K02</t>
  </si>
  <si>
    <t>605798662</t>
  </si>
  <si>
    <t>Osazení odvodňovacího žlabu s krycím roštem šířky do 150 mm</t>
  </si>
  <si>
    <t>721K01</t>
  </si>
  <si>
    <t>-374941383</t>
  </si>
  <si>
    <t>Potrubí z plastových trub HT Systém (polypropylenové PPs) připojovací DN 100</t>
  </si>
  <si>
    <t>721174045</t>
  </si>
  <si>
    <t>779298849</t>
  </si>
  <si>
    <t>Potrubí z plastových trub HT Systém (polypropylenové PPs) odpadní (svislé) DN 100</t>
  </si>
  <si>
    <t>721174025</t>
  </si>
  <si>
    <t>1801490996</t>
  </si>
  <si>
    <t>Opravy odpadního potrubí litinového vsazení odbočky do potrubí DN 100</t>
  </si>
  <si>
    <t>721140905</t>
  </si>
  <si>
    <t>Zdravotechnika - vnitřní kanalizace</t>
  </si>
  <si>
    <t>721</t>
  </si>
  <si>
    <t>1323462418</t>
  </si>
  <si>
    <t>Protipožární trubní ucpávky kovové potrubí včetně dodatečné izolace prostup stěnou, požární odolnost dle PBŘ</t>
  </si>
  <si>
    <t>727111315</t>
  </si>
  <si>
    <t>Zdravotechnika - požární ochrana</t>
  </si>
  <si>
    <t>727</t>
  </si>
  <si>
    <t>-1992826912</t>
  </si>
  <si>
    <t>Demontáže stávajícího zařízení, potrubí, armatur a odstranění izolací, vč. likvidace demontovaného materiálu a odvozu na skládku</t>
  </si>
  <si>
    <t>ZTX102</t>
  </si>
  <si>
    <t>1015810282</t>
  </si>
  <si>
    <t>Stavební přípomoci a ostatní pomocné práce, zhotovení drážek pro potrubí, sádrování, zahození drážek a stavební zapravení, oprava povrchů</t>
  </si>
  <si>
    <t>ZTX101</t>
  </si>
  <si>
    <t>Ostatní práce</t>
  </si>
  <si>
    <t>01</t>
  </si>
  <si>
    <t>2067035412</t>
  </si>
  <si>
    <t>den</t>
  </si>
  <si>
    <t>Teleskopická hydraulická montážní plošina na samohybném podvozku, s otočným košem výšky zdvihu do 8 m</t>
  </si>
  <si>
    <t>945412111</t>
  </si>
  <si>
    <t xml:space="preserve">      722 - Zdravotechnika - vnitřní vodovod</t>
  </si>
  <si>
    <t xml:space="preserve">    721 - Zdravotechnika - vnitřní kanalizace</t>
  </si>
  <si>
    <t xml:space="preserve">      727 - Zdravotechnika - požární ochrana</t>
  </si>
  <si>
    <t xml:space="preserve">    01 - Ostatní práce</t>
  </si>
  <si>
    <t>Ondřej Zikán</t>
  </si>
  <si>
    <t>{5cb0fd4f-b314-4211-a4ec-b422e519a118}</t>
  </si>
  <si>
    <t>-312443973</t>
  </si>
  <si>
    <t>Nátěry syntetické potrubí do DN 100 barva dražší lesklý povrch 1x antikorozní, 1x základní, 2x email</t>
  </si>
  <si>
    <t>783425512</t>
  </si>
  <si>
    <t>-1337992192</t>
  </si>
  <si>
    <t>Nátěry syntetické potrubí do DN 50 barva dražší matný povrch 1x antikorozní, 1x základní, 2x email</t>
  </si>
  <si>
    <t>783425422</t>
  </si>
  <si>
    <t>710528768</t>
  </si>
  <si>
    <t>-1021231429</t>
  </si>
  <si>
    <t>Měřicí armatury návarky s metrickým závitem M 20x1,5 délky do 220 mm</t>
  </si>
  <si>
    <t>734494121</t>
  </si>
  <si>
    <t>17290467</t>
  </si>
  <si>
    <t>Tlakoměry kondenzační smyčky k přivaření, PN 250 do 300 st.C stočené</t>
  </si>
  <si>
    <t>734424102</t>
  </si>
  <si>
    <t>1353824514</t>
  </si>
  <si>
    <t>Tlakoměr s pevným stonkem a uzávěrem - tlak 0-600 kpa - průměr 100 mm spodní připojení, vč. mtž</t>
  </si>
  <si>
    <t>-1165229715</t>
  </si>
  <si>
    <t>Mezikusy, přírubové spoje přírubové spoje PN 16/I, 200 st.C DN 80</t>
  </si>
  <si>
    <t>734173417</t>
  </si>
  <si>
    <t>521839408</t>
  </si>
  <si>
    <t>Mezikusy, přírubové spoje přírubové spoje PN 16/I, 200 st.C DN 50</t>
  </si>
  <si>
    <t>734173414</t>
  </si>
  <si>
    <t>-449248809</t>
  </si>
  <si>
    <t>Mezikusy, přírubové spoje přírubové spoje PN 16/I, 200 st.C DN 40</t>
  </si>
  <si>
    <t>734173413</t>
  </si>
  <si>
    <t>-670058848</t>
  </si>
  <si>
    <t>Opravy rozvodů potrubí z trubek ocelových hladkých zaslepení potrubí dýnkem D 89</t>
  </si>
  <si>
    <t>733193925</t>
  </si>
  <si>
    <t>-741950734</t>
  </si>
  <si>
    <t>Potrubí z trubek ocelových hladkých zhotovení trubkových přechodů jednostranných přímých z trubek ocelových hladkých kováním DN/DN 1 80/ 50</t>
  </si>
  <si>
    <t>733124122</t>
  </si>
  <si>
    <t>-1583918132</t>
  </si>
  <si>
    <t>Pomocné ocelové nosné konstrukce pro uložení a uchycení plynovodu - dodávka a montáž vč. spojovacího materiálu a nátěrů</t>
  </si>
  <si>
    <t>723XPL109</t>
  </si>
  <si>
    <t>733814687</t>
  </si>
  <si>
    <t>Pomocné zařízení při montáži plynových zařízení výšky do 8 m ( lešení, přenosná mobilní plošina atd.) vč. jeho montáže a demontáže</t>
  </si>
  <si>
    <t>723XPL108</t>
  </si>
  <si>
    <t>-577644876</t>
  </si>
  <si>
    <t>Stavební přípomoci a ostatní pomocné práce</t>
  </si>
  <si>
    <t>723XPL107</t>
  </si>
  <si>
    <t>-1577092581</t>
  </si>
  <si>
    <t>Pevnostní a tlaková zkouška vnitřního plynovodu</t>
  </si>
  <si>
    <t>723XPL106</t>
  </si>
  <si>
    <t>-2117911891</t>
  </si>
  <si>
    <t>Revize vnitřního plynovodu</t>
  </si>
  <si>
    <t>723XPL105</t>
  </si>
  <si>
    <t>1913403462</t>
  </si>
  <si>
    <t>Pilíř pro HUP kotelny - betonová armovaná stavebnice - vnější rozměr 1200x700x400mm - čelní dvířka pozinkovaná</t>
  </si>
  <si>
    <t>723XPL104</t>
  </si>
  <si>
    <t>1707167664</t>
  </si>
  <si>
    <t>Havarijní uzávěr plynu kotelny přírubový PN16, DN80, obyčejné prostředí, napájení 230V - dodávka vč. montáže a uvedení do provozu</t>
  </si>
  <si>
    <t>723XPL103</t>
  </si>
  <si>
    <t>881222381</t>
  </si>
  <si>
    <t>Havarijní uzávěr plynu kotelny přírubový PN16, DN40, obyčejné prostředí, napájení 230V - dodávka vč. montáže a uvedení do provozu</t>
  </si>
  <si>
    <t>723XPL102</t>
  </si>
  <si>
    <t>-244770668</t>
  </si>
  <si>
    <t>723XPL100</t>
  </si>
  <si>
    <t>1603344510</t>
  </si>
  <si>
    <t>Armatury se dvěma závity kohouty kulové PN 42 do 185 st.C plnoprůtokové s koulí vnitřní závit těžká řada G 1/2</t>
  </si>
  <si>
    <t>723231162</t>
  </si>
  <si>
    <t>643043787</t>
  </si>
  <si>
    <t>Ventil vzorkovací přímý G 1/2 PN 4 s vnitřním závitem</t>
  </si>
  <si>
    <t>723221304</t>
  </si>
  <si>
    <t>-839422629</t>
  </si>
  <si>
    <t>Armatury přírubové plynové filtry těleso uhlíková ocel PN 40 do 400 st.C DN 80</t>
  </si>
  <si>
    <t>723214168</t>
  </si>
  <si>
    <t>-1172286161</t>
  </si>
  <si>
    <t>Armatury přírubové plynové filtry těleso uhlíková ocel PN 40 do 400 st.C DN 40</t>
  </si>
  <si>
    <t>723214165</t>
  </si>
  <si>
    <t>1205965851</t>
  </si>
  <si>
    <t>Armatury přírubové kulové kohouty PN 16 do 200 st.C uzavírací těleso uhlíková ocel DN 80</t>
  </si>
  <si>
    <t>723213214</t>
  </si>
  <si>
    <t>230260871</t>
  </si>
  <si>
    <t>Armatury přírubové kulové kohouty PN 16 do 200 st.C uzavírací těleso uhlíková ocel DN 50</t>
  </si>
  <si>
    <t>723213212</t>
  </si>
  <si>
    <t>-1604231402</t>
  </si>
  <si>
    <t>Armatury přírubové kulové kohouty PN 16 do 200 st.C uzavírací těleso uhlíková ocel DN 40</t>
  </si>
  <si>
    <t>723213211</t>
  </si>
  <si>
    <t>-2042970702</t>
  </si>
  <si>
    <t>Opravy plynovodního potrubí navaření odbočky na potrubí DN 80</t>
  </si>
  <si>
    <t>723190919</t>
  </si>
  <si>
    <t>-922957362</t>
  </si>
  <si>
    <t>Opravy plynovodního potrubí navaření odbočky na potrubí DN 50</t>
  </si>
  <si>
    <t>723190917</t>
  </si>
  <si>
    <t>313355778</t>
  </si>
  <si>
    <t>Opravy plynovodního potrubí navaření odbočky na potrubí DN 15</t>
  </si>
  <si>
    <t>723190912</t>
  </si>
  <si>
    <t>-2012306155</t>
  </si>
  <si>
    <t>Odvzdušnění nebo napuštění plynovodního potrubí</t>
  </si>
  <si>
    <t>723190907</t>
  </si>
  <si>
    <t>-837790988</t>
  </si>
  <si>
    <t>Přípojky plynovodní ke strojům a zařízením z trubek vyvedení a upevnění plynovodních výpustek na potrubí přes 25 do DN 50</t>
  </si>
  <si>
    <t>723190254</t>
  </si>
  <si>
    <t>2146163497</t>
  </si>
  <si>
    <t>Potrubí z ocelových trubek hladkých chráničky D 133/4,5</t>
  </si>
  <si>
    <t>723150372</t>
  </si>
  <si>
    <t>1396931938</t>
  </si>
  <si>
    <t>Potrubí z ocelových trubek hladkých chráničky D 76/3,2</t>
  </si>
  <si>
    <t>723150368</t>
  </si>
  <si>
    <t>-170204186</t>
  </si>
  <si>
    <t>Potrubí z ocelových trubek hladkých chráničky D 44,5/2,6</t>
  </si>
  <si>
    <t>723150366</t>
  </si>
  <si>
    <t>-252370249</t>
  </si>
  <si>
    <t>Potrubí z ocelových trubek hladkých černých spojovaných svařováním tvářených za tepla D 89/3,6</t>
  </si>
  <si>
    <t>723150314</t>
  </si>
  <si>
    <t>-1702263032</t>
  </si>
  <si>
    <t>Potrubí z ocelových trubek závitových černých spojovaných svařováním, bezešvých běžných DN 50</t>
  </si>
  <si>
    <t>723111206.1</t>
  </si>
  <si>
    <t>-673968875</t>
  </si>
  <si>
    <t>Potrubí z ocelových trubek závitových černých spojovaných svařováním, bezešvých běžných DN 40</t>
  </si>
  <si>
    <t>723111206</t>
  </si>
  <si>
    <t>-1900925814</t>
  </si>
  <si>
    <t>Potrubí z ocelových trubek závitových černých spojovaných svařováním, bezešvých běžných DN 20</t>
  </si>
  <si>
    <t>723111203</t>
  </si>
  <si>
    <t>6921756</t>
  </si>
  <si>
    <t>Potrubí z ocelových trubek závitových černých spojovaných svařováním, bezešvých běžných DN 15</t>
  </si>
  <si>
    <t>723111202</t>
  </si>
  <si>
    <t>Zdravotechnika - vnitřní plynovod</t>
  </si>
  <si>
    <t>723</t>
  </si>
  <si>
    <t xml:space="preserve">    727 - Zdravotechnika - požární ochrana</t>
  </si>
  <si>
    <t xml:space="preserve">    723 - Zdravotechnika - vnitřní plynovod</t>
  </si>
  <si>
    <t>{b795ecf7-53c3-4da2-9d85-314b3c203305}</t>
  </si>
  <si>
    <t>-508925091</t>
  </si>
  <si>
    <t>Přesun hmot tonážní pro izolace proti vodě, vlhkosti a plynům v objektech výšky do 6 m</t>
  </si>
  <si>
    <t>998711101</t>
  </si>
  <si>
    <t>Poznámka k položce:
Kompletní provedení dle detailu výkresu a napojení na stávající podlahy vč. stavebních přípomocí.
Kompletní provedení vč. přesunu hmot.</t>
  </si>
  <si>
    <t>Příprava pro liniové odvodnění odvodňovacím žlabem s napojením na kontaktní izolaci v úrovni podlahy - podkladní betonový žlab za pomoci bednění a odbednění +  hydroizolace a obetonování prvku žlabu</t>
  </si>
  <si>
    <t>999-771T01</t>
  </si>
  <si>
    <t>Vězeňská služba ČR, Soudní 1672/1a, Praha 4</t>
  </si>
  <si>
    <t>Věznice Valdice, nám. Míru 55, Valdice</t>
  </si>
  <si>
    <t xml:space="preserve">Tlaková zkouška potrubí   </t>
  </si>
  <si>
    <t xml:space="preserve">Příplatek za přesun nad dopravní vzdálenost do 500 m   </t>
  </si>
  <si>
    <t>-1067425381</t>
  </si>
  <si>
    <t>64</t>
  </si>
  <si>
    <t>Montáž měděných vodičů CMSM, CMFM, A03VV, AO5, CGLU, CYH, CYLY, HO3VV, HO5 4x2,50 mm2 volně</t>
  </si>
  <si>
    <t>210802115</t>
  </si>
  <si>
    <t xml:space="preserve">    21-M - Elektromontáže</t>
  </si>
  <si>
    <t>M - Práce a dodávky M</t>
  </si>
  <si>
    <t>145997336</t>
  </si>
  <si>
    <t>Montáž kabel Cu plný kulatý žíla 5x1,5 až 2,5 mm2 uložený volně (CYKY)</t>
  </si>
  <si>
    <t>741122231</t>
  </si>
  <si>
    <t>-979539785</t>
  </si>
  <si>
    <t>Montáž kabel Cu plný kulatý žíla 3x50+35 až 95+50 mm2 uložený volně (CYKY)</t>
  </si>
  <si>
    <t>741122226</t>
  </si>
  <si>
    <t>-1857299880</t>
  </si>
  <si>
    <t>Montáž kabel Cu plný kulatý žíla 4x16 až 25 mm2 uložený volně (CYKY)</t>
  </si>
  <si>
    <t>741122223</t>
  </si>
  <si>
    <t>-1528232436</t>
  </si>
  <si>
    <t>Montáž kabel Cu plný kulatý žíla 4x1,5 až 4 mm2 uložený volně (CYKY)</t>
  </si>
  <si>
    <t>741122219</t>
  </si>
  <si>
    <t>-658553562</t>
  </si>
  <si>
    <t>Montáž kabel Cu plný kulatý žíla 3x1,5 až 6 mm2 uložený volně (CYKY)</t>
  </si>
  <si>
    <t>741122211</t>
  </si>
  <si>
    <t xml:space="preserve">    741 - Elektroinstalace - silnoproud</t>
  </si>
  <si>
    <t>1002965925</t>
  </si>
  <si>
    <t>Demontáže</t>
  </si>
  <si>
    <t>Pol37</t>
  </si>
  <si>
    <t>1214126884</t>
  </si>
  <si>
    <t>Ekologická likvidace obalových materiálů a odpadu</t>
  </si>
  <si>
    <t>Pol36</t>
  </si>
  <si>
    <t>-733876697</t>
  </si>
  <si>
    <t>Doprava, přesun materiálu</t>
  </si>
  <si>
    <t>Pol35</t>
  </si>
  <si>
    <t>-887273017</t>
  </si>
  <si>
    <t>Komplexní zkoušky</t>
  </si>
  <si>
    <t>Pol34</t>
  </si>
  <si>
    <t>-1686946625</t>
  </si>
  <si>
    <t>Zprovoznění, oživení</t>
  </si>
  <si>
    <t>Pol33</t>
  </si>
  <si>
    <t>289651369</t>
  </si>
  <si>
    <t>Revize elektro vč revizní zprávy</t>
  </si>
  <si>
    <t>Pol32</t>
  </si>
  <si>
    <t>1326138373</t>
  </si>
  <si>
    <t>Dokumentace skutečného provedení stavby</t>
  </si>
  <si>
    <t>Pol31</t>
  </si>
  <si>
    <t>-197108894</t>
  </si>
  <si>
    <t>Dokumentace pro výrobu rozvaděč 2RVS1</t>
  </si>
  <si>
    <t>Pol30</t>
  </si>
  <si>
    <t xml:space="preserve">    D7 - Ostatní</t>
  </si>
  <si>
    <t>1302943196</t>
  </si>
  <si>
    <t>Trubka ohebná PVC P35, vč mont.prvků a montáže</t>
  </si>
  <si>
    <t>Pol93</t>
  </si>
  <si>
    <t>-1423717621</t>
  </si>
  <si>
    <t>Kovový kabelový žlab drátěnný min.50x50 mm, , vč.konstrukčních dílů na zeď a montáže</t>
  </si>
  <si>
    <t>Pol125</t>
  </si>
  <si>
    <t>82781107</t>
  </si>
  <si>
    <t>Kovový kabelový žlab drátěnný min.150x50 mm, , vč.konstrukčních dílů na zeď a montáže</t>
  </si>
  <si>
    <t>Pol124</t>
  </si>
  <si>
    <t>676353078</t>
  </si>
  <si>
    <t>Kovový kabelový žlab drátěnný min.250x100 mm, , vč.konstrukčních dílů na zeď a montáže</t>
  </si>
  <si>
    <t>Pol123</t>
  </si>
  <si>
    <t>1595886010</t>
  </si>
  <si>
    <t>kabel silový s Cu jádrem CYKY 5x2,5 mm2</t>
  </si>
  <si>
    <t>341110940</t>
  </si>
  <si>
    <t>-852724911</t>
  </si>
  <si>
    <t>kabel silový s Cu jádrem 1-CYKY 3x50+35 mm2</t>
  </si>
  <si>
    <t>341116370</t>
  </si>
  <si>
    <t>-429862474</t>
  </si>
  <si>
    <t>kabel silový s Cu jádrem CYKY 4x16 mm2</t>
  </si>
  <si>
    <t>341110800</t>
  </si>
  <si>
    <t>387158121</t>
  </si>
  <si>
    <t>kabel silový s Cu jádrem CYKY 4x2,5 mm2</t>
  </si>
  <si>
    <t>341110640</t>
  </si>
  <si>
    <t>-2005861995</t>
  </si>
  <si>
    <t>kabel silový s Cu jádrem CYKY 3x2,5 mm2</t>
  </si>
  <si>
    <t>341110360</t>
  </si>
  <si>
    <t>1428649273</t>
  </si>
  <si>
    <t>kabel silový s Cu jádrem CYKY 3x1,5 mm2</t>
  </si>
  <si>
    <t>341110300</t>
  </si>
  <si>
    <t>-1512726572</t>
  </si>
  <si>
    <t>šňůra s Cu jádrem stíněná CMFM 4x2,50 mm2</t>
  </si>
  <si>
    <t>341431910</t>
  </si>
  <si>
    <t xml:space="preserve">    D6 - Montážní a úložný materiál</t>
  </si>
  <si>
    <t>-981760321</t>
  </si>
  <si>
    <t>Montáž svorek hromosvodných typu ST, SJ, SK, SZ, SR 01, 02 se 3 a více šrouby</t>
  </si>
  <si>
    <t>210220302</t>
  </si>
  <si>
    <t>-938956583</t>
  </si>
  <si>
    <t>Montáž uzemňovacího vedení vodičů FeZn pomocí svorek na povrchu páskou do 120 mm2</t>
  </si>
  <si>
    <t>210220001</t>
  </si>
  <si>
    <t>1370783209</t>
  </si>
  <si>
    <t>svorka zkušební SZ pro lano D6-12 mm   FeZn</t>
  </si>
  <si>
    <t>354419250</t>
  </si>
  <si>
    <t>361716196</t>
  </si>
  <si>
    <t>svorka křížová SK pro vodič D6-10 mm</t>
  </si>
  <si>
    <t>354418750</t>
  </si>
  <si>
    <t>-191950669</t>
  </si>
  <si>
    <t>drát průměr 8 mm FeZn</t>
  </si>
  <si>
    <t>354410720</t>
  </si>
  <si>
    <t>437903997</t>
  </si>
  <si>
    <t>svorka uzemnění  SS Cu spojovací</t>
  </si>
  <si>
    <t>354420130</t>
  </si>
  <si>
    <t>1830813884</t>
  </si>
  <si>
    <t>svorka uzemnění  SU Cu univerzální</t>
  </si>
  <si>
    <t>354420100</t>
  </si>
  <si>
    <t>-790064838</t>
  </si>
  <si>
    <t>podpěra vedení PV44 FeZn na konstrukce pro zemní pásek 30x4</t>
  </si>
  <si>
    <t>354416600</t>
  </si>
  <si>
    <t>1348979952</t>
  </si>
  <si>
    <t>pás zemnící 30 x 4 mm FeZn</t>
  </si>
  <si>
    <t>354420620</t>
  </si>
  <si>
    <t xml:space="preserve">    D5 - Uzemnnění</t>
  </si>
  <si>
    <t>-1860463641</t>
  </si>
  <si>
    <t>Ekvipotenciální svorkovnice, montáž na zeď, min. 1xFeZN d=8, 3x 10 mm2, 8x 6 mm2</t>
  </si>
  <si>
    <t>Pol110</t>
  </si>
  <si>
    <t>-172059488</t>
  </si>
  <si>
    <t>Tlačítko v termoplastické skříni, montáž na povrch, spínací kontakt 230VAC/2A, IP44</t>
  </si>
  <si>
    <t>Pol108</t>
  </si>
  <si>
    <t>82977609</t>
  </si>
  <si>
    <t>Nouzové svítidlo, 230VAC, vlastní zdroj - 11W/90 min., IP44</t>
  </si>
  <si>
    <t>Pol106</t>
  </si>
  <si>
    <t>Pol104</t>
  </si>
  <si>
    <t>1932067448</t>
  </si>
  <si>
    <t>Zásuvková skříň průmyslová, zásuvka 16A/400VAC, 5-ti pólová, zásuvka 16A/230VAC, proudový chránič, instalace na zeď, materiál ABS, IP44</t>
  </si>
  <si>
    <t>Pol103</t>
  </si>
  <si>
    <t xml:space="preserve">    D4 - Elektro</t>
  </si>
  <si>
    <t>2144435962</t>
  </si>
  <si>
    <t>Montáž rozvaděče</t>
  </si>
  <si>
    <t>Pol102</t>
  </si>
  <si>
    <t>995170065</t>
  </si>
  <si>
    <t>Skříňový rozvaděč:, 1.POLE 1000x2000x400 mm (šxvxh), oceloplechový, IP44, montážní deska,, vč.náplně dle Přehledového schéma, Bezpečnostní tabulky, kapsa na dokumentaci</t>
  </si>
  <si>
    <t>Pol101</t>
  </si>
  <si>
    <t xml:space="preserve">    D3 - Rozvaděč 01RVS1</t>
  </si>
  <si>
    <t>31955788</t>
  </si>
  <si>
    <t>STOP tlačítko s aretací v termoplastické skříni, montáž na povrch, spínací kontakt 230VAC/2A, IP44</t>
  </si>
  <si>
    <t>Pol73</t>
  </si>
  <si>
    <t xml:space="preserve">    D2 - STOP tlačítko</t>
  </si>
  <si>
    <t>D1 - Kotelna</t>
  </si>
  <si>
    <t>Náklady z rozpočtu</t>
  </si>
  <si>
    <t>Zpracovatel:</t>
  </si>
  <si>
    <t>Zhotovitel:</t>
  </si>
  <si>
    <t>Objednatel:</t>
  </si>
  <si>
    <t>ROZPOČET</t>
  </si>
  <si>
    <t>Celkové náklady za stavbu 1) + 2)</t>
  </si>
  <si>
    <t>2) Ostatní náklady</t>
  </si>
  <si>
    <t>1) Náklady z rozpočtu</t>
  </si>
  <si>
    <t>Kód - Popis</t>
  </si>
  <si>
    <t>REKAPITULACE ROZPOČTU</t>
  </si>
  <si>
    <t>Razítko</t>
  </si>
  <si>
    <t>Datum a podpis:</t>
  </si>
  <si>
    <t>Zhotovitel</t>
  </si>
  <si>
    <t>Objednavatel</t>
  </si>
  <si>
    <t>Zpracovatel</t>
  </si>
  <si>
    <t>ze</t>
  </si>
  <si>
    <t>JKSO:</t>
  </si>
  <si>
    <t>KRYCÍ LIST ROZPOČTU</t>
  </si>
  <si>
    <t>{84c54eee-50df-4085-a508-d57613e9aa92}</t>
  </si>
  <si>
    <t>optimalizováno pro tisk sestav ve formátu A4 - na výšku</t>
  </si>
  <si>
    <t>3) Rozpočet</t>
  </si>
  <si>
    <t>2) Rekapitulace rozpočtu</t>
  </si>
  <si>
    <t>1) Krycí list rozpočtu</t>
  </si>
  <si>
    <t>-1898963625</t>
  </si>
  <si>
    <t>Montáž kabel Cu stíněný ovládací žíly 2 až 19x1 mm2 uložený volně (JYTY)</t>
  </si>
  <si>
    <t>741124703</t>
  </si>
  <si>
    <t>-764240531</t>
  </si>
  <si>
    <t>647162421</t>
  </si>
  <si>
    <t>-2053558563</t>
  </si>
  <si>
    <t>1232616918</t>
  </si>
  <si>
    <t>-1872034251</t>
  </si>
  <si>
    <t>-1758569713</t>
  </si>
  <si>
    <t>487139928</t>
  </si>
  <si>
    <t>999313125</t>
  </si>
  <si>
    <t>334239619</t>
  </si>
  <si>
    <t>D14 - Ostatní</t>
  </si>
  <si>
    <t>-527738678</t>
  </si>
  <si>
    <t>-1438579935</t>
  </si>
  <si>
    <t>Lišta vkládací PVC 40x40, vč mont.prvků a montáže</t>
  </si>
  <si>
    <t>Pol92</t>
  </si>
  <si>
    <t>1616687246</t>
  </si>
  <si>
    <t>Pol91</t>
  </si>
  <si>
    <t>-1078323719</t>
  </si>
  <si>
    <t>Pol90</t>
  </si>
  <si>
    <t>-475961401</t>
  </si>
  <si>
    <t>Pol89</t>
  </si>
  <si>
    <t>416308974</t>
  </si>
  <si>
    <t>Kovový kabelový žlab drátěnný min.500x100 mm, , vč.konstrukčních dílů na zeď a montáže</t>
  </si>
  <si>
    <t>Pol88</t>
  </si>
  <si>
    <t>-995861951</t>
  </si>
  <si>
    <t>vodič silový s Cu jádrem CYA H07 V-K 6 mm2</t>
  </si>
  <si>
    <t>341421570</t>
  </si>
  <si>
    <t>-505018352</t>
  </si>
  <si>
    <t>kabel sdělovací s Cu jádrem SYKFY 4x2x0,5 mm</t>
  </si>
  <si>
    <t>341210480</t>
  </si>
  <si>
    <t>16517568</t>
  </si>
  <si>
    <t>slaboproudý kabel,izolace žil a pláště kabelu PVC, 6 žíl, provedení A, plný vodič, průměr 0.25 mm, provozní napětí 100VAC, barevné značení dle ČSN 330165, provozní teplota -30 - +85°C, vč montáže</t>
  </si>
  <si>
    <t>Pol85</t>
  </si>
  <si>
    <t>113340818</t>
  </si>
  <si>
    <t>slaboproudý kabel,izolace žil a pláště kabelu PVC, 4 žíly, provedení A, plný vodič, průměr 0.34 mm, provozní napětí 100VAC, barevné značení dle ČSN 330165, provozní teplota -30 - +85°C, vč montáže</t>
  </si>
  <si>
    <t>Pol84</t>
  </si>
  <si>
    <t>-114786922</t>
  </si>
  <si>
    <t>slaboproudý kabel,izolace žil a pláště kabelu PVC, 2 žíly, provedení A, plný vodič, průměr 0.75 mm, provozní napětí 100VAC, barevné značení dle ČSN 330165, provozní teplota -30 - +85°C, vč montáže</t>
  </si>
  <si>
    <t>Pol83</t>
  </si>
  <si>
    <t>229573910</t>
  </si>
  <si>
    <t>kabel sdělovací JYTY Al laminovanou fólií 7x1 mm</t>
  </si>
  <si>
    <t>341215560</t>
  </si>
  <si>
    <t>-384205532</t>
  </si>
  <si>
    <t>slaboproudý kabel s vnějším stíněním, izolace žil a pláště kabelu PVC, 4 žíly, provedení A, plný vodič, průřez 1.0 mm2, provozní napětí 250VAC, barevné značení dle ČSN 330165, provozní teplota -30 - +85°C, vč montáže</t>
  </si>
  <si>
    <t>Pol81</t>
  </si>
  <si>
    <t>2085592541</t>
  </si>
  <si>
    <t>kabel sdělovací JYTY Al laminovanou fólií 2x1 mm</t>
  </si>
  <si>
    <t>341215500</t>
  </si>
  <si>
    <t>24037154</t>
  </si>
  <si>
    <t xml:space="preserve">    D13 - ukončení kabelů na straně periferií, oštítkování, popisovačem, popisky</t>
  </si>
  <si>
    <t>D12 - Montážní a úložný materiál</t>
  </si>
  <si>
    <t>1309208806</t>
  </si>
  <si>
    <t>Pol78</t>
  </si>
  <si>
    <t>-659465123</t>
  </si>
  <si>
    <t>Skříňový rozvaděč:, 1.POLE 1000x2000x400 mm (šxvxh), 2.POLE  1000x2000x400 mm (šxvxh), oceloplechový, IP44, montážní deska,, vč.náplně dle regulačního schéma, Bezpečnostní tabulky, kapsa na dokumentaci</t>
  </si>
  <si>
    <t>Pol77</t>
  </si>
  <si>
    <t>D11 - Rozvaděč 2RD1</t>
  </si>
  <si>
    <t>-272375734</t>
  </si>
  <si>
    <t>db</t>
  </si>
  <si>
    <t>SW vybavení regulátoru</t>
  </si>
  <si>
    <t>Pol76</t>
  </si>
  <si>
    <t>-1478682478</t>
  </si>
  <si>
    <t>Operátorský panel, 24VAC/AC, RS485, Ethernet</t>
  </si>
  <si>
    <t>Pol75</t>
  </si>
  <si>
    <t>1446813870</t>
  </si>
  <si>
    <t>Programovatelný regulátor bez displeje, komunikační rozhraní: RS232, RS485, Ethernet , Min. Konfigurace: AI:70, AO:9, DI:111, DO:69, AI:Pt1000, Ni1000/6180 (5000ppm), NTC20 kOhm, 0-20mA, 0-10V, AO:0-10V, DI:24 VDC/AC, DO:RELÉ (230VAC), TRIAK (24VDC/VAC)</t>
  </si>
  <si>
    <t>Pol74</t>
  </si>
  <si>
    <t>D10 - Regulátor vč SW</t>
  </si>
  <si>
    <t>498844276</t>
  </si>
  <si>
    <t xml:space="preserve">    D9 - STOP tlačítko</t>
  </si>
  <si>
    <t>-1373645971</t>
  </si>
  <si>
    <t>Houkačka, 230VAC,110dB, 50VA</t>
  </si>
  <si>
    <t>Pol72</t>
  </si>
  <si>
    <t xml:space="preserve">    D8 - Houkačka</t>
  </si>
  <si>
    <t>-1460833586</t>
  </si>
  <si>
    <t>Frekvenční měnič,, vstup 3x400VAC, výstup 3x400VAC, 4 kW, In=8A, vstupní RFI filtr (průmysl), výstupní filtr, displej</t>
  </si>
  <si>
    <t>Pol70</t>
  </si>
  <si>
    <t xml:space="preserve">    D7 - Frekvenční měnič</t>
  </si>
  <si>
    <t>910548867</t>
  </si>
  <si>
    <t>Kompaktní ultrazvukový měřič tepla M=40m3/h, krytí IP54, teplota média 2..160°C,příruba, DN80, max.tlak PN16, teplotní čidla Pt500, externí napájení 230VAC, komunikačními modul M-Bus</t>
  </si>
  <si>
    <t>Pol69</t>
  </si>
  <si>
    <t xml:space="preserve">    D6 - Měřič tepla</t>
  </si>
  <si>
    <t>-1733078554</t>
  </si>
  <si>
    <t>Detektor CO, nastavená signalizační mez - 0.5%, 1% objemu</t>
  </si>
  <si>
    <t>Pol60</t>
  </si>
  <si>
    <t>-1462914298</t>
  </si>
  <si>
    <t>Detektor hořlavých plynů, nastavená signalizační mez - metan:0.5%, 1% objemu</t>
  </si>
  <si>
    <t>Pol59</t>
  </si>
  <si>
    <t>1105496533</t>
  </si>
  <si>
    <t>Vyhodnocovací ústředna pro detektory plynů, napájení 230VAC, 2x signalizační přepínací kontakt 230VAC/2A, výstražný akustický a světelný signál, nastavená signalizační mez - metan:0.5%, 1% objemu</t>
  </si>
  <si>
    <t>Pol58</t>
  </si>
  <si>
    <t>742120600</t>
  </si>
  <si>
    <t>Prostorový termostat, rozsah 0-60°C, přepínací kontakt 230VAC/2A, pouzdro - polykarbonát, IP54</t>
  </si>
  <si>
    <t>Pol55</t>
  </si>
  <si>
    <t>-2138601976</t>
  </si>
  <si>
    <t>Sonda zaplavení vč regulátoru, napájení 24VAC, přepínací kontakt 230VAC/2A</t>
  </si>
  <si>
    <t>Pol54</t>
  </si>
  <si>
    <t>-519532954</t>
  </si>
  <si>
    <t>Snímač tlaku,0-1000 kPa/0-10V, připojení M20x1.5 - vnější závit, 24VAC/DC, vč.kondenzační smyčky a manometrického kohoutu</t>
  </si>
  <si>
    <t>Pol29</t>
  </si>
  <si>
    <t>2065020397</t>
  </si>
  <si>
    <t>Snímač tlaku,0-600 kPa/0-10V, připojení M20x1.5 - vnější závit, 24VAC/DC, vč.kondenzační smyčky a manometrického kohoutu</t>
  </si>
  <si>
    <t>Pol28</t>
  </si>
  <si>
    <t>-864178571</t>
  </si>
  <si>
    <t>Diferenční manostat vzduchu, 50-500Pa, přepínací kontakt 230VAC/2A, IP54, vč odběrných hadiček</t>
  </si>
  <si>
    <t>Pol25</t>
  </si>
  <si>
    <t>1640377790</t>
  </si>
  <si>
    <t>Stonkové čidlo teploty, měřící článek Ni1000/5000 (6180) ppm, Pt1000, NTC 20kOhm, IP65, rozsah měření -40°C až +150°C, pouzdro - polykarbonát, provozní teplota okolí 0°C až +50°C, vlhkost 5 až 85% r.v., délka stonku 120 mm, příruba pro montáž do VZT potru</t>
  </si>
  <si>
    <t>Pol24</t>
  </si>
  <si>
    <t>-127387395</t>
  </si>
  <si>
    <t>Stonkové čidlo teploty, měřící článek Ni1000/5000 (6180) ppm, Pt1000, NTC 20kOhm, IP65, rozsah měření -40°C až +150°C, pouzdro - polykarbonát, provozní teplota okolí 0°C až +50°C, vlhkost 5 až 85% r.v., délka stonku 120 mm, návarek G1/2"*50, jímka nerez d</t>
  </si>
  <si>
    <t>Pol22</t>
  </si>
  <si>
    <t>99340509</t>
  </si>
  <si>
    <t>Prostorové čidlo teploty, měřící článek Ni1000/5000 (6180) ppm, Pt1000, NTC 20kOhm, IP65, rozsah měření -40°C až +70°C, pouzdro - polykarbonát, provozní teplota okolí -30°C až +50°C, vlhkost 5 až 85% r.v.,</t>
  </si>
  <si>
    <t>Pol21</t>
  </si>
  <si>
    <t xml:space="preserve">    D3 - v ceně : popis popisovačem CASIO</t>
  </si>
  <si>
    <t>{cab9b251-063b-4822-907f-9ad749ac63c8}</t>
  </si>
  <si>
    <t>37,04*15 'Přepočtené koeficientem množství</t>
  </si>
  <si>
    <t>11"prostup pro VZT a komín - dle popisu výkresu PŮDORYS 1  PP</t>
  </si>
  <si>
    <t>12*0,8*0,5</t>
  </si>
  <si>
    <t>24*0,15</t>
  </si>
  <si>
    <t>1,9*3,27</t>
  </si>
  <si>
    <t>3,6*1,84</t>
  </si>
  <si>
    <t>-717307233</t>
  </si>
  <si>
    <t>Tepelná izolace mezi základy z XPS tl do 20 mm dle popisu projektu.</t>
  </si>
  <si>
    <t>697998-R</t>
  </si>
  <si>
    <t>"přířez asfaltové dilatace dle popisu projektu u základů pod technologii</t>
  </si>
  <si>
    <t>1127542168</t>
  </si>
  <si>
    <t>Výplň dilatačních spár přířezem z asfalt. pásu</t>
  </si>
  <si>
    <t>63411311R</t>
  </si>
  <si>
    <t>64,461*0,24</t>
  </si>
  <si>
    <t>(11,6+5,45+5,625)*3,35</t>
  </si>
  <si>
    <t>Zdivo nosné z tvárnic dutinových z betonu lehkého keramického tl 240 mm</t>
  </si>
  <si>
    <t>311274143</t>
  </si>
  <si>
    <t>2,86*40/1000*2</t>
  </si>
  <si>
    <t>"betonový základ pod technolocgii - u základového roštu dojde k zúžení nového základu dle v. Půdorys 1.PP</t>
  </si>
  <si>
    <t>12*0,7*0,15</t>
  </si>
  <si>
    <t>D 1.1 - Architektonicko-stavební řešení, SO02 - Prádelna obj. 29</t>
  </si>
  <si>
    <t>-687093860</t>
  </si>
  <si>
    <t>Plynoměr rotační přírubový DN50 – Q65 - L=171 s měřícím rozsahem 0,65m3/h až 100m3/h a komunikačním rozhraním M-BUS, dodávka a montáž</t>
  </si>
  <si>
    <t>723XPL110</t>
  </si>
  <si>
    <t>Plynoměr rotační přírubový DN40 – Q16 s měřícím rozsahem 0,65m3/h až 25m3/h a komunikačním rozhraním M-BUS, dodávka a montáž</t>
  </si>
  <si>
    <t>D.1.4.b - SO02 - PRÁDELNA obj. 29 - D.1.4.b - Plynová zařízení</t>
  </si>
  <si>
    <t>-1670695714</t>
  </si>
  <si>
    <t>Vodoměr závitový jednovtokový suchoběžný indukční do 40°C G 2 x 300 mm s komunikačním rozhraním M-BUS</t>
  </si>
  <si>
    <t>722262302.1</t>
  </si>
  <si>
    <t>302979991</t>
  </si>
  <si>
    <t>Vodoměr závitový jednovtokový suchoběžný indukční do 40°C G 1 x 160 mm s komunikačním rozhraním M-BUS</t>
  </si>
  <si>
    <t>722262213.1</t>
  </si>
  <si>
    <t>D.1.4.a - SO02 - PRÁDELNA obj. 29 - D.1.4.a - Zdravotně technické instalace</t>
  </si>
  <si>
    <t>1059531577</t>
  </si>
  <si>
    <t>Svítidlo LED, průmyslové provedení, 54W, 4000k, IP54, montáž na závěsy</t>
  </si>
  <si>
    <t>D.1.4.e - SO02.1 - Kotelna parní - elektro</t>
  </si>
  <si>
    <t>D.1.4.g - SO02 - Kotelna parní -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</si>
</sst>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7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8"/>
      <name val="Trebuchet MS"/>
      <family val="2"/>
    </font>
    <font>
      <u/>
      <sz val="11"/>
      <color theme="10"/>
      <name val="Calibri"/>
      <family val="2"/>
      <charset val="238"/>
      <scheme val="minor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11"/>
      <color rgb="FFFF0000"/>
      <name val="Trebuchet MS"/>
      <family val="2"/>
      <charset val="238"/>
    </font>
    <font>
      <sz val="8"/>
      <color rgb="FF96969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12"/>
      <color rgb="FF003366"/>
      <name val="Trebuchet MS"/>
    </font>
    <font>
      <b/>
      <sz val="8"/>
      <name val="Trebuchet MS"/>
    </font>
    <font>
      <sz val="8"/>
      <color rgb="FF960000"/>
      <name val="Trebuchet MS"/>
    </font>
    <font>
      <b/>
      <sz val="12"/>
      <color rgb="FF960000"/>
      <name val="Trebuchet MS"/>
    </font>
    <font>
      <sz val="9"/>
      <color rgb="FF969696"/>
      <name val="Trebuchet MS"/>
    </font>
    <font>
      <sz val="9"/>
      <name val="Trebuchet MS"/>
    </font>
    <font>
      <sz val="9"/>
      <color rgb="FF000000"/>
      <name val="Trebuchet MS"/>
    </font>
    <font>
      <b/>
      <sz val="12"/>
      <name val="Trebuchet MS"/>
    </font>
    <font>
      <b/>
      <sz val="16"/>
      <name val="Trebuchet MS"/>
    </font>
    <font>
      <b/>
      <sz val="12"/>
      <color rgb="FF800000"/>
      <name val="Trebuchet MS"/>
    </font>
    <font>
      <b/>
      <sz val="10"/>
      <name val="Trebuchet MS"/>
    </font>
    <font>
      <sz val="8"/>
      <color rgb="FF3366FF"/>
      <name val="Trebuchet MS"/>
    </font>
    <font>
      <u/>
      <sz val="11"/>
      <color theme="10"/>
      <name val="Calibri"/>
      <scheme val="minor"/>
    </font>
    <font>
      <sz val="10"/>
      <color theme="10"/>
      <name val="Trebuchet MS"/>
    </font>
    <font>
      <sz val="10"/>
      <color rgb="FF960000"/>
      <name val="Trebuchet MS"/>
    </font>
    <font>
      <sz val="10"/>
      <name val="Trebuchet MS"/>
    </font>
    <font>
      <i/>
      <sz val="8"/>
      <color rgb="FF0000FF"/>
      <name val="Trebuchet MS"/>
    </font>
    <font>
      <b/>
      <sz val="8"/>
      <color rgb="FF800000"/>
      <name val="Trebuchet MS"/>
    </font>
    <font>
      <sz val="10"/>
      <color rgb="FF969696"/>
      <name val="Trebuchet MS"/>
    </font>
    <font>
      <b/>
      <sz val="10"/>
      <color rgb="FF464646"/>
      <name val="Trebuchet MS"/>
    </font>
    <font>
      <sz val="10"/>
      <color rgb="FF464646"/>
      <name val="Trebuchet MS"/>
    </font>
    <font>
      <u/>
      <sz val="10"/>
      <color theme="10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7">
    <xf numFmtId="0" fontId="0" fillId="0" borderId="0"/>
    <xf numFmtId="0" fontId="33" fillId="0" borderId="0" applyNumberFormat="0" applyFill="0" applyBorder="0" applyAlignment="0" applyProtection="0"/>
    <xf numFmtId="0" fontId="35" fillId="0" borderId="1"/>
    <xf numFmtId="0" fontId="33" fillId="0" borderId="1" applyNumberFormat="0" applyFill="0" applyBorder="0" applyAlignment="0" applyProtection="0"/>
    <xf numFmtId="0" fontId="36" fillId="0" borderId="1" applyNumberFormat="0" applyFill="0" applyBorder="0" applyAlignment="0" applyProtection="0"/>
    <xf numFmtId="0" fontId="35" fillId="0" borderId="1"/>
    <xf numFmtId="0" fontId="60" fillId="0" borderId="1" applyNumberFormat="0" applyFill="0" applyBorder="0" applyAlignment="0" applyProtection="0"/>
  </cellStyleXfs>
  <cellXfs count="6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3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6" fillId="2" borderId="0" xfId="1" applyFont="1" applyFill="1" applyAlignment="1" applyProtection="1">
      <alignment vertical="center"/>
    </xf>
    <xf numFmtId="0" fontId="33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6" xfId="0" applyNumberFormat="1" applyFont="1" applyBorder="1" applyAlignment="1"/>
    <xf numFmtId="166" fontId="28" fillId="0" borderId="17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30" fillId="0" borderId="28" xfId="0" applyFont="1" applyBorder="1" applyAlignment="1" applyProtection="1">
      <alignment horizontal="center" vertical="center"/>
      <protection locked="0"/>
    </xf>
    <xf numFmtId="49" fontId="30" fillId="0" borderId="28" xfId="0" applyNumberFormat="1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left" vertical="center" wrapText="1"/>
      <protection locked="0"/>
    </xf>
    <xf numFmtId="0" fontId="30" fillId="0" borderId="28" xfId="0" applyFont="1" applyBorder="1" applyAlignment="1" applyProtection="1">
      <alignment horizontal="center" vertical="center" wrapText="1"/>
      <protection locked="0"/>
    </xf>
    <xf numFmtId="167" fontId="30" fillId="0" borderId="28" xfId="0" applyNumberFormat="1" applyFont="1" applyBorder="1" applyAlignment="1" applyProtection="1">
      <alignment vertical="center"/>
      <protection locked="0"/>
    </xf>
    <xf numFmtId="4" fontId="30" fillId="0" borderId="28" xfId="0" applyNumberFormat="1" applyFont="1" applyBorder="1" applyAlignment="1" applyProtection="1">
      <alignment vertical="center"/>
      <protection locked="0"/>
    </xf>
    <xf numFmtId="0" fontId="30" fillId="0" borderId="5" xfId="0" applyFont="1" applyBorder="1" applyAlignment="1">
      <alignment vertical="center"/>
    </xf>
    <xf numFmtId="0" fontId="30" fillId="0" borderId="28" xfId="0" applyFont="1" applyBorder="1" applyAlignment="1">
      <alignment horizontal="left" vertical="center"/>
    </xf>
    <xf numFmtId="0" fontId="30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0" fontId="14" fillId="0" borderId="1" xfId="0" applyFont="1" applyBorder="1" applyAlignment="1">
      <alignment horizontal="left" vertical="center"/>
    </xf>
    <xf numFmtId="0" fontId="34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30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0" fillId="0" borderId="5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2" xfId="2" applyFont="1" applyBorder="1" applyAlignment="1">
      <alignment vertical="center"/>
    </xf>
    <xf numFmtId="0" fontId="0" fillId="0" borderId="1" xfId="2" applyFont="1" applyAlignment="1">
      <alignment horizontal="left" vertical="center"/>
    </xf>
    <xf numFmtId="0" fontId="0" fillId="0" borderId="19" xfId="2" applyFont="1" applyBorder="1" applyAlignment="1">
      <alignment vertical="center"/>
    </xf>
    <xf numFmtId="0" fontId="0" fillId="0" borderId="18" xfId="2" applyFont="1" applyBorder="1" applyAlignment="1">
      <alignment vertical="center"/>
    </xf>
    <xf numFmtId="4" fontId="0" fillId="0" borderId="1" xfId="2" applyNumberFormat="1" applyFont="1" applyAlignment="1">
      <alignment vertical="center"/>
    </xf>
    <xf numFmtId="167" fontId="0" fillId="0" borderId="28" xfId="2" applyNumberFormat="1" applyFont="1" applyBorder="1" applyAlignment="1" applyProtection="1">
      <alignment vertical="center"/>
      <protection locked="0"/>
    </xf>
    <xf numFmtId="0" fontId="0" fillId="0" borderId="28" xfId="2" applyFont="1" applyBorder="1" applyAlignment="1" applyProtection="1">
      <alignment horizontal="center" vertical="center" wrapText="1"/>
      <protection locked="0"/>
    </xf>
    <xf numFmtId="49" fontId="0" fillId="0" borderId="28" xfId="2" applyNumberFormat="1" applyFont="1" applyBorder="1" applyAlignment="1" applyProtection="1">
      <alignment horizontal="left" vertical="center" wrapText="1"/>
      <protection locked="0"/>
    </xf>
    <xf numFmtId="0" fontId="0" fillId="0" borderId="28" xfId="2" applyFont="1" applyBorder="1" applyAlignment="1" applyProtection="1">
      <alignment horizontal="center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0" fillId="0" borderId="16" xfId="2" applyFont="1" applyBorder="1" applyAlignment="1">
      <alignment vertical="center"/>
    </xf>
    <xf numFmtId="0" fontId="0" fillId="0" borderId="15" xfId="2" applyFont="1" applyBorder="1" applyAlignment="1">
      <alignment vertical="center"/>
    </xf>
    <xf numFmtId="0" fontId="0" fillId="0" borderId="1" xfId="2" applyFont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3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4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5" borderId="6" xfId="2" applyFont="1" applyFill="1" applyBorder="1" applyAlignment="1">
      <alignment vertical="center"/>
    </xf>
    <xf numFmtId="0" fontId="0" fillId="5" borderId="1" xfId="2" applyFont="1" applyFill="1" applyBorder="1" applyAlignment="1">
      <alignment vertical="center"/>
    </xf>
    <xf numFmtId="0" fontId="0" fillId="0" borderId="4" xfId="2" applyFont="1" applyBorder="1" applyAlignment="1">
      <alignment vertical="center"/>
    </xf>
    <xf numFmtId="0" fontId="0" fillId="5" borderId="27" xfId="2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0" fillId="0" borderId="26" xfId="2" applyFont="1" applyBorder="1" applyAlignment="1">
      <alignment vertical="center"/>
    </xf>
    <xf numFmtId="0" fontId="0" fillId="0" borderId="1" xfId="2" applyFont="1" applyAlignment="1">
      <alignment vertical="center" wrapText="1"/>
    </xf>
    <xf numFmtId="0" fontId="0" fillId="0" borderId="6" xfId="2" applyFont="1" applyBorder="1" applyAlignment="1">
      <alignment vertical="center" wrapText="1"/>
    </xf>
    <xf numFmtId="0" fontId="0" fillId="0" borderId="1" xfId="2" applyFont="1" applyBorder="1" applyAlignment="1">
      <alignment vertical="center" wrapText="1"/>
    </xf>
    <xf numFmtId="0" fontId="0" fillId="0" borderId="5" xfId="2" applyFont="1" applyBorder="1" applyAlignment="1">
      <alignment vertical="center" wrapText="1"/>
    </xf>
    <xf numFmtId="0" fontId="35" fillId="0" borderId="6" xfId="2" applyBorder="1"/>
    <xf numFmtId="0" fontId="35" fillId="0" borderId="1" xfId="2" applyBorder="1"/>
    <xf numFmtId="0" fontId="35" fillId="0" borderId="5" xfId="2" applyBorder="1"/>
    <xf numFmtId="0" fontId="35" fillId="0" borderId="4" xfId="2" applyBorder="1"/>
    <xf numFmtId="0" fontId="35" fillId="0" borderId="3" xfId="2" applyBorder="1"/>
    <xf numFmtId="0" fontId="35" fillId="0" borderId="2" xfId="2" applyBorder="1"/>
    <xf numFmtId="0" fontId="35" fillId="2" borderId="1" xfId="2" applyFill="1"/>
    <xf numFmtId="0" fontId="35" fillId="2" borderId="1" xfId="2" applyFill="1" applyProtection="1"/>
    <xf numFmtId="0" fontId="0" fillId="0" borderId="1" xfId="2" applyFont="1" applyAlignment="1">
      <alignment vertical="center"/>
    </xf>
    <xf numFmtId="0" fontId="35" fillId="0" borderId="1" xfId="2"/>
    <xf numFmtId="0" fontId="0" fillId="0" borderId="1" xfId="2" applyFont="1" applyBorder="1" applyAlignment="1">
      <alignment vertical="center"/>
    </xf>
    <xf numFmtId="0" fontId="0" fillId="0" borderId="0" xfId="0" applyFont="1" applyAlignment="1">
      <alignment vertical="center"/>
    </xf>
    <xf numFmtId="0" fontId="37" fillId="0" borderId="1" xfId="2" applyFont="1" applyAlignment="1">
      <alignment vertical="center"/>
    </xf>
    <xf numFmtId="0" fontId="37" fillId="0" borderId="1" xfId="2" applyFont="1" applyAlignment="1">
      <alignment horizontal="left" vertical="center"/>
    </xf>
    <xf numFmtId="0" fontId="37" fillId="0" borderId="25" xfId="2" applyFont="1" applyBorder="1" applyAlignment="1">
      <alignment vertical="center"/>
    </xf>
    <xf numFmtId="0" fontId="37" fillId="0" borderId="24" xfId="2" applyFont="1" applyBorder="1" applyAlignment="1">
      <alignment vertical="center"/>
    </xf>
    <xf numFmtId="0" fontId="37" fillId="0" borderId="23" xfId="2" applyFont="1" applyBorder="1" applyAlignment="1">
      <alignment vertical="center"/>
    </xf>
    <xf numFmtId="0" fontId="37" fillId="0" borderId="5" xfId="2" applyFont="1" applyBorder="1" applyAlignment="1">
      <alignment vertical="center"/>
    </xf>
    <xf numFmtId="167" fontId="37" fillId="0" borderId="1" xfId="2" applyNumberFormat="1" applyFont="1" applyAlignment="1">
      <alignment vertical="center"/>
    </xf>
    <xf numFmtId="0" fontId="37" fillId="0" borderId="1" xfId="2" applyFont="1" applyAlignment="1">
      <alignment horizontal="left" vertical="center" wrapText="1"/>
    </xf>
    <xf numFmtId="0" fontId="38" fillId="0" borderId="1" xfId="2" applyFont="1" applyAlignment="1">
      <alignment vertical="center"/>
    </xf>
    <xf numFmtId="0" fontId="38" fillId="0" borderId="1" xfId="2" applyFont="1" applyAlignment="1">
      <alignment horizontal="left" vertical="center"/>
    </xf>
    <xf numFmtId="0" fontId="38" fillId="0" borderId="19" xfId="2" applyFont="1" applyBorder="1" applyAlignment="1">
      <alignment vertical="center"/>
    </xf>
    <xf numFmtId="0" fontId="38" fillId="0" borderId="1" xfId="2" applyFont="1" applyBorder="1" applyAlignment="1">
      <alignment vertical="center"/>
    </xf>
    <xf numFmtId="0" fontId="38" fillId="0" borderId="18" xfId="2" applyFont="1" applyBorder="1" applyAlignment="1">
      <alignment vertical="center"/>
    </xf>
    <xf numFmtId="0" fontId="38" fillId="0" borderId="5" xfId="2" applyFont="1" applyBorder="1" applyAlignment="1">
      <alignment vertical="center"/>
    </xf>
    <xf numFmtId="167" fontId="38" fillId="0" borderId="1" xfId="2" applyNumberFormat="1" applyFont="1" applyAlignment="1">
      <alignment vertical="center"/>
    </xf>
    <xf numFmtId="0" fontId="38" fillId="0" borderId="1" xfId="2" applyFont="1" applyAlignment="1">
      <alignment horizontal="left" vertical="center" wrapText="1"/>
    </xf>
    <xf numFmtId="0" fontId="37" fillId="0" borderId="19" xfId="2" applyFont="1" applyBorder="1" applyAlignment="1">
      <alignment vertical="center"/>
    </xf>
    <xf numFmtId="0" fontId="37" fillId="0" borderId="1" xfId="2" applyFont="1" applyBorder="1" applyAlignment="1">
      <alignment vertical="center"/>
    </xf>
    <xf numFmtId="0" fontId="37" fillId="0" borderId="18" xfId="2" applyFont="1" applyBorder="1" applyAlignment="1">
      <alignment vertical="center"/>
    </xf>
    <xf numFmtId="0" fontId="39" fillId="0" borderId="1" xfId="2" applyFont="1" applyAlignment="1">
      <alignment vertical="center"/>
    </xf>
    <xf numFmtId="0" fontId="39" fillId="0" borderId="1" xfId="2" applyFont="1" applyAlignment="1">
      <alignment horizontal="left" vertical="center"/>
    </xf>
    <xf numFmtId="0" fontId="39" fillId="0" borderId="19" xfId="2" applyFont="1" applyBorder="1" applyAlignment="1">
      <alignment vertical="center"/>
    </xf>
    <xf numFmtId="0" fontId="39" fillId="0" borderId="1" xfId="2" applyFont="1" applyBorder="1" applyAlignment="1">
      <alignment vertical="center"/>
    </xf>
    <xf numFmtId="0" fontId="39" fillId="0" borderId="18" xfId="2" applyFont="1" applyBorder="1" applyAlignment="1">
      <alignment vertical="center"/>
    </xf>
    <xf numFmtId="0" fontId="39" fillId="0" borderId="5" xfId="2" applyFont="1" applyBorder="1" applyAlignment="1">
      <alignment vertical="center"/>
    </xf>
    <xf numFmtId="0" fontId="39" fillId="0" borderId="1" xfId="2" applyFont="1" applyAlignment="1">
      <alignment horizontal="left" vertical="center" wrapText="1"/>
    </xf>
    <xf numFmtId="4" fontId="30" fillId="0" borderId="28" xfId="0" applyNumberFormat="1" applyFont="1" applyFill="1" applyBorder="1" applyAlignment="1" applyProtection="1">
      <alignment vertical="center"/>
      <protection locked="0"/>
    </xf>
    <xf numFmtId="0" fontId="30" fillId="0" borderId="28" xfId="0" applyFont="1" applyFill="1" applyBorder="1" applyAlignment="1" applyProtection="1">
      <alignment horizontal="center" vertical="center" wrapText="1"/>
      <protection locked="0"/>
    </xf>
    <xf numFmtId="167" fontId="30" fillId="0" borderId="2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/>
    <xf numFmtId="4" fontId="6" fillId="0" borderId="0" xfId="0" applyNumberFormat="1" applyFont="1" applyFill="1" applyAlignment="1"/>
    <xf numFmtId="0" fontId="11" fillId="2" borderId="1" xfId="3" applyFont="1" applyFill="1" applyAlignment="1" applyProtection="1">
      <alignment vertical="center"/>
    </xf>
    <xf numFmtId="166" fontId="1" fillId="0" borderId="25" xfId="2" applyNumberFormat="1" applyFont="1" applyBorder="1" applyAlignment="1">
      <alignment vertical="center"/>
    </xf>
    <xf numFmtId="166" fontId="1" fillId="0" borderId="24" xfId="2" applyNumberFormat="1" applyFont="1" applyBorder="1" applyAlignment="1">
      <alignment vertical="center"/>
    </xf>
    <xf numFmtId="0" fontId="1" fillId="0" borderId="24" xfId="2" applyFont="1" applyBorder="1" applyAlignment="1">
      <alignment horizontal="center" vertical="center"/>
    </xf>
    <xf numFmtId="0" fontId="1" fillId="0" borderId="28" xfId="2" applyFont="1" applyBorder="1" applyAlignment="1">
      <alignment horizontal="left" vertical="center"/>
    </xf>
    <xf numFmtId="0" fontId="0" fillId="0" borderId="6" xfId="2" applyFont="1" applyBorder="1" applyAlignment="1" applyProtection="1">
      <alignment vertical="center"/>
      <protection locked="0"/>
    </xf>
    <xf numFmtId="166" fontId="1" fillId="0" borderId="19" xfId="2" applyNumberFormat="1" applyFont="1" applyBorder="1" applyAlignment="1">
      <alignment vertical="center"/>
    </xf>
    <xf numFmtId="166" fontId="1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horizontal="center" vertical="center"/>
    </xf>
    <xf numFmtId="0" fontId="7" fillId="0" borderId="1" xfId="2" applyFont="1" applyAlignment="1"/>
    <xf numFmtId="4" fontId="7" fillId="0" borderId="1" xfId="2" applyNumberFormat="1" applyFont="1" applyAlignment="1">
      <alignment vertical="center"/>
    </xf>
    <xf numFmtId="0" fontId="7" fillId="0" borderId="1" xfId="2" applyFont="1" applyAlignment="1">
      <alignment horizontal="left"/>
    </xf>
    <xf numFmtId="0" fontId="7" fillId="0" borderId="1" xfId="2" applyFont="1" applyAlignment="1">
      <alignment horizontal="center"/>
    </xf>
    <xf numFmtId="166" fontId="7" fillId="0" borderId="19" xfId="2" applyNumberFormat="1" applyFont="1" applyBorder="1" applyAlignment="1"/>
    <xf numFmtId="0" fontId="7" fillId="0" borderId="1" xfId="2" applyFont="1" applyBorder="1" applyAlignment="1"/>
    <xf numFmtId="166" fontId="7" fillId="0" borderId="1" xfId="2" applyNumberFormat="1" applyFont="1" applyBorder="1" applyAlignment="1"/>
    <xf numFmtId="0" fontId="7" fillId="0" borderId="18" xfId="2" applyFont="1" applyBorder="1" applyAlignment="1"/>
    <xf numFmtId="0" fontId="7" fillId="0" borderId="6" xfId="2" applyFont="1" applyBorder="1" applyAlignment="1"/>
    <xf numFmtId="0" fontId="6" fillId="0" borderId="1" xfId="2" applyFont="1" applyBorder="1" applyAlignment="1">
      <alignment horizontal="left"/>
    </xf>
    <xf numFmtId="0" fontId="7" fillId="0" borderId="5" xfId="2" applyFont="1" applyBorder="1" applyAlignment="1"/>
    <xf numFmtId="0" fontId="5" fillId="0" borderId="1" xfId="2" applyFont="1" applyBorder="1" applyAlignment="1">
      <alignment horizontal="left"/>
    </xf>
    <xf numFmtId="167" fontId="30" fillId="0" borderId="28" xfId="2" applyNumberFormat="1" applyFont="1" applyBorder="1" applyAlignment="1" applyProtection="1">
      <alignment vertical="center"/>
      <protection locked="0"/>
    </xf>
    <xf numFmtId="0" fontId="30" fillId="0" borderId="28" xfId="2" applyFont="1" applyBorder="1" applyAlignment="1" applyProtection="1">
      <alignment horizontal="center" vertical="center" wrapText="1"/>
      <protection locked="0"/>
    </xf>
    <xf numFmtId="49" fontId="30" fillId="0" borderId="28" xfId="2" applyNumberFormat="1" applyFont="1" applyBorder="1" applyAlignment="1" applyProtection="1">
      <alignment horizontal="left" vertical="center" wrapText="1"/>
      <protection locked="0"/>
    </xf>
    <xf numFmtId="0" fontId="30" fillId="0" borderId="28" xfId="2" applyFont="1" applyBorder="1" applyAlignment="1" applyProtection="1">
      <alignment horizontal="center" vertical="center"/>
      <protection locked="0"/>
    </xf>
    <xf numFmtId="4" fontId="29" fillId="0" borderId="1" xfId="2" applyNumberFormat="1" applyFont="1" applyAlignment="1">
      <alignment vertical="center"/>
    </xf>
    <xf numFmtId="166" fontId="28" fillId="0" borderId="17" xfId="2" applyNumberFormat="1" applyFont="1" applyBorder="1" applyAlignment="1"/>
    <xf numFmtId="166" fontId="28" fillId="0" borderId="16" xfId="2" applyNumberFormat="1" applyFont="1" applyBorder="1" applyAlignment="1"/>
    <xf numFmtId="0" fontId="19" fillId="0" borderId="1" xfId="2" applyFont="1" applyBorder="1" applyAlignment="1">
      <alignment horizontal="left" vertical="center"/>
    </xf>
    <xf numFmtId="0" fontId="14" fillId="0" borderId="22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center" vertical="center" wrapText="1"/>
    </xf>
    <xf numFmtId="0" fontId="0" fillId="0" borderId="6" xfId="2" applyFont="1" applyBorder="1" applyAlignment="1">
      <alignment horizontal="center" vertical="center" wrapText="1"/>
    </xf>
    <xf numFmtId="0" fontId="2" fillId="5" borderId="21" xfId="2" applyFont="1" applyFill="1" applyBorder="1" applyAlignment="1">
      <alignment horizontal="center" vertical="center" wrapText="1"/>
    </xf>
    <xf numFmtId="0" fontId="2" fillId="5" borderId="20" xfId="2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19" fillId="5" borderId="1" xfId="2" applyFont="1" applyFill="1" applyBorder="1" applyAlignment="1">
      <alignment horizontal="left" vertical="center"/>
    </xf>
    <xf numFmtId="0" fontId="14" fillId="0" borderId="28" xfId="2" applyFont="1" applyBorder="1" applyAlignment="1">
      <alignment horizontal="center" vertical="center"/>
    </xf>
    <xf numFmtId="0" fontId="0" fillId="0" borderId="28" xfId="2" applyFont="1" applyBorder="1" applyAlignment="1">
      <alignment vertical="center"/>
    </xf>
    <xf numFmtId="0" fontId="27" fillId="0" borderId="1" xfId="2" applyFont="1" applyBorder="1" applyAlignment="1">
      <alignment horizontal="left" vertical="center"/>
    </xf>
    <xf numFmtId="0" fontId="6" fillId="0" borderId="1" xfId="2" applyFont="1" applyAlignment="1">
      <alignment vertical="center"/>
    </xf>
    <xf numFmtId="0" fontId="6" fillId="0" borderId="6" xfId="2" applyFont="1" applyBorder="1" applyAlignment="1">
      <alignment vertical="center"/>
    </xf>
    <xf numFmtId="0" fontId="6" fillId="0" borderId="1" xfId="2" applyFont="1" applyBorder="1" applyAlignment="1">
      <alignment vertical="center"/>
    </xf>
    <xf numFmtId="0" fontId="6" fillId="0" borderId="1" xfId="2" applyFont="1" applyBorder="1" applyAlignment="1">
      <alignment horizontal="left" vertical="center"/>
    </xf>
    <xf numFmtId="0" fontId="6" fillId="0" borderId="5" xfId="2" applyFont="1" applyBorder="1" applyAlignment="1">
      <alignment vertical="center"/>
    </xf>
    <xf numFmtId="0" fontId="5" fillId="0" borderId="1" xfId="2" applyFont="1" applyAlignment="1">
      <alignment vertical="center"/>
    </xf>
    <xf numFmtId="0" fontId="5" fillId="0" borderId="6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" xfId="2" applyFont="1" applyBorder="1" applyAlignment="1">
      <alignment horizontal="left" vertical="center"/>
    </xf>
    <xf numFmtId="0" fontId="5" fillId="0" borderId="5" xfId="2" applyFont="1" applyBorder="1" applyAlignment="1">
      <alignment vertical="center"/>
    </xf>
    <xf numFmtId="0" fontId="0" fillId="0" borderId="25" xfId="2" applyFont="1" applyBorder="1" applyAlignment="1">
      <alignment vertical="center"/>
    </xf>
    <xf numFmtId="0" fontId="0" fillId="0" borderId="24" xfId="2" applyFont="1" applyBorder="1" applyAlignment="1">
      <alignment vertical="center"/>
    </xf>
    <xf numFmtId="0" fontId="41" fillId="0" borderId="24" xfId="2" applyFont="1" applyBorder="1" applyAlignment="1">
      <alignment horizontal="left" vertical="center"/>
    </xf>
    <xf numFmtId="0" fontId="41" fillId="0" borderId="23" xfId="2" applyFont="1" applyBorder="1" applyAlignment="1">
      <alignment horizontal="left" vertical="center"/>
    </xf>
    <xf numFmtId="0" fontId="35" fillId="0" borderId="19" xfId="2" applyBorder="1"/>
    <xf numFmtId="0" fontId="35" fillId="0" borderId="18" xfId="2" applyBorder="1"/>
    <xf numFmtId="0" fontId="0" fillId="0" borderId="17" xfId="2" applyFont="1" applyBorder="1" applyAlignment="1">
      <alignment vertical="center"/>
    </xf>
    <xf numFmtId="0" fontId="42" fillId="0" borderId="15" xfId="2" applyFont="1" applyBorder="1" applyAlignment="1">
      <alignment horizontal="left" vertical="center"/>
    </xf>
    <xf numFmtId="0" fontId="3" fillId="5" borderId="10" xfId="2" applyFont="1" applyFill="1" applyBorder="1" applyAlignment="1">
      <alignment horizontal="center" vertical="center"/>
    </xf>
    <xf numFmtId="0" fontId="3" fillId="5" borderId="10" xfId="2" applyFont="1" applyFill="1" applyBorder="1" applyAlignment="1">
      <alignment horizontal="right" vertical="center"/>
    </xf>
    <xf numFmtId="0" fontId="3" fillId="5" borderId="9" xfId="2" applyFont="1" applyFill="1" applyBorder="1" applyAlignment="1">
      <alignment horizontal="left" vertical="center"/>
    </xf>
    <xf numFmtId="0" fontId="1" fillId="0" borderId="1" xfId="2" applyFont="1" applyBorder="1" applyAlignment="1">
      <alignment horizontal="right" vertical="center"/>
    </xf>
    <xf numFmtId="164" fontId="1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horizontal="left" vertical="center"/>
    </xf>
    <xf numFmtId="0" fontId="15" fillId="0" borderId="1" xfId="2" applyFont="1" applyBorder="1" applyAlignment="1">
      <alignment horizontal="left" vertical="center"/>
    </xf>
    <xf numFmtId="0" fontId="43" fillId="0" borderId="1" xfId="2" applyFont="1" applyBorder="1" applyAlignment="1">
      <alignment horizontal="left" vertical="center"/>
    </xf>
    <xf numFmtId="0" fontId="9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top"/>
    </xf>
    <xf numFmtId="0" fontId="12" fillId="0" borderId="1" xfId="2" applyFont="1" applyAlignment="1">
      <alignment horizontal="left" vertical="center"/>
    </xf>
    <xf numFmtId="0" fontId="9" fillId="2" borderId="1" xfId="2" applyFont="1" applyFill="1" applyAlignment="1" applyProtection="1">
      <alignment vertical="center"/>
    </xf>
    <xf numFmtId="0" fontId="10" fillId="2" borderId="1" xfId="2" applyFont="1" applyFill="1" applyAlignment="1" applyProtection="1">
      <alignment horizontal="left" vertical="center"/>
    </xf>
    <xf numFmtId="0" fontId="0" fillId="0" borderId="5" xfId="0" applyFont="1" applyFill="1" applyBorder="1" applyAlignment="1" applyProtection="1">
      <alignment vertical="center"/>
      <protection locked="0"/>
    </xf>
    <xf numFmtId="0" fontId="30" fillId="0" borderId="28" xfId="0" applyFont="1" applyFill="1" applyBorder="1" applyAlignment="1" applyProtection="1">
      <alignment horizontal="center" vertical="center"/>
      <protection locked="0"/>
    </xf>
    <xf numFmtId="49" fontId="30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8" xfId="0" applyFont="1" applyFill="1" applyBorder="1" applyAlignment="1" applyProtection="1">
      <alignment horizontal="left" vertical="center" wrapText="1"/>
      <protection locked="0"/>
    </xf>
    <xf numFmtId="0" fontId="30" fillId="0" borderId="5" xfId="0" applyFont="1" applyFill="1" applyBorder="1" applyAlignment="1">
      <alignment vertical="center"/>
    </xf>
    <xf numFmtId="0" fontId="30" fillId="0" borderId="28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1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7" fillId="0" borderId="5" xfId="0" applyFont="1" applyFill="1" applyBorder="1" applyAlignment="1"/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18" xfId="0" applyFont="1" applyFill="1" applyBorder="1" applyAlignment="1"/>
    <xf numFmtId="0" fontId="7" fillId="0" borderId="0" xfId="0" applyFont="1" applyFill="1" applyBorder="1" applyAlignment="1"/>
    <xf numFmtId="166" fontId="7" fillId="0" borderId="0" xfId="0" applyNumberFormat="1" applyFont="1" applyFill="1" applyBorder="1" applyAlignment="1"/>
    <xf numFmtId="166" fontId="7" fillId="0" borderId="19" xfId="0" applyNumberFormat="1" applyFont="1" applyFill="1" applyBorder="1" applyAlignment="1"/>
    <xf numFmtId="0" fontId="7" fillId="0" borderId="0" xfId="0" applyFont="1" applyFill="1" applyAlignment="1">
      <alignment horizontal="center"/>
    </xf>
    <xf numFmtId="4" fontId="7" fillId="0" borderId="0" xfId="0" applyNumberFormat="1" applyFont="1" applyFill="1" applyAlignment="1">
      <alignment vertical="center"/>
    </xf>
    <xf numFmtId="0" fontId="30" fillId="0" borderId="24" xfId="0" applyFont="1" applyFill="1" applyBorder="1" applyAlignment="1">
      <alignment horizontal="center" vertical="center"/>
    </xf>
    <xf numFmtId="166" fontId="1" fillId="0" borderId="24" xfId="0" applyNumberFormat="1" applyFont="1" applyFill="1" applyBorder="1" applyAlignment="1">
      <alignment vertical="center"/>
    </xf>
    <xf numFmtId="166" fontId="1" fillId="0" borderId="25" xfId="0" applyNumberFormat="1" applyFont="1" applyFill="1" applyBorder="1" applyAlignment="1">
      <alignment vertical="center"/>
    </xf>
    <xf numFmtId="4" fontId="44" fillId="0" borderId="0" xfId="0" applyNumberFormat="1" applyFont="1" applyAlignment="1">
      <alignment vertical="center"/>
    </xf>
    <xf numFmtId="0" fontId="0" fillId="0" borderId="1" xfId="2" applyFont="1" applyAlignment="1">
      <alignment vertical="center"/>
    </xf>
    <xf numFmtId="0" fontId="35" fillId="0" borderId="1" xfId="2"/>
    <xf numFmtId="0" fontId="0" fillId="0" borderId="1" xfId="2" applyFont="1" applyBorder="1" applyAlignment="1">
      <alignment vertical="center"/>
    </xf>
    <xf numFmtId="4" fontId="6" fillId="0" borderId="24" xfId="2" applyNumberFormat="1" applyFont="1" applyBorder="1" applyAlignment="1">
      <alignment vertical="center"/>
    </xf>
    <xf numFmtId="0" fontId="0" fillId="0" borderId="28" xfId="2" applyFont="1" applyBorder="1" applyAlignment="1" applyProtection="1">
      <alignment horizontal="left" vertical="center" wrapText="1"/>
      <protection locked="0"/>
    </xf>
    <xf numFmtId="4" fontId="0" fillId="0" borderId="28" xfId="2" applyNumberFormat="1" applyFont="1" applyBorder="1" applyAlignment="1" applyProtection="1">
      <alignment vertical="center"/>
      <protection locked="0"/>
    </xf>
    <xf numFmtId="0" fontId="30" fillId="0" borderId="28" xfId="2" applyFont="1" applyBorder="1" applyAlignment="1" applyProtection="1">
      <alignment horizontal="left" vertical="center" wrapText="1"/>
      <protection locked="0"/>
    </xf>
    <xf numFmtId="4" fontId="30" fillId="0" borderId="28" xfId="2" applyNumberFormat="1" applyFont="1" applyBorder="1" applyAlignment="1" applyProtection="1">
      <alignment vertical="center"/>
      <protection locked="0"/>
    </xf>
    <xf numFmtId="165" fontId="2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6" fillId="0" borderId="1" xfId="2" applyFont="1" applyBorder="1" applyAlignment="1">
      <alignment vertical="center"/>
    </xf>
    <xf numFmtId="0" fontId="14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vertical="center"/>
    </xf>
    <xf numFmtId="0" fontId="0" fillId="5" borderId="1" xfId="2" applyFont="1" applyFill="1" applyBorder="1" applyAlignment="1">
      <alignment vertical="center"/>
    </xf>
    <xf numFmtId="4" fontId="19" fillId="0" borderId="1" xfId="2" applyNumberFormat="1" applyFont="1" applyBorder="1" applyAlignment="1">
      <alignment vertical="center"/>
    </xf>
    <xf numFmtId="4" fontId="1" fillId="0" borderId="1" xfId="2" applyNumberFormat="1" applyFont="1" applyBorder="1" applyAlignment="1">
      <alignment vertical="center"/>
    </xf>
    <xf numFmtId="4" fontId="3" fillId="5" borderId="10" xfId="2" applyNumberFormat="1" applyFont="1" applyFill="1" applyBorder="1" applyAlignment="1">
      <alignment vertical="center"/>
    </xf>
    <xf numFmtId="0" fontId="13" fillId="0" borderId="1" xfId="2" applyFont="1" applyBorder="1" applyAlignment="1">
      <alignment horizontal="left" vertical="center"/>
    </xf>
    <xf numFmtId="0" fontId="12" fillId="0" borderId="1" xfId="2" applyFont="1" applyAlignment="1">
      <alignment horizontal="left" vertical="center"/>
    </xf>
    <xf numFmtId="0" fontId="0" fillId="0" borderId="1" xfId="2" applyFont="1" applyAlignment="1">
      <alignment vertical="center"/>
    </xf>
    <xf numFmtId="0" fontId="35" fillId="0" borderId="1" xfId="2"/>
    <xf numFmtId="0" fontId="0" fillId="0" borderId="1" xfId="2" applyFont="1" applyBorder="1" applyAlignment="1">
      <alignment vertical="center"/>
    </xf>
    <xf numFmtId="0" fontId="0" fillId="5" borderId="1" xfId="2" applyFont="1" applyFill="1" applyBorder="1" applyAlignment="1">
      <alignment vertical="center"/>
    </xf>
    <xf numFmtId="4" fontId="0" fillId="0" borderId="28" xfId="2" applyNumberFormat="1" applyFont="1" applyBorder="1" applyAlignment="1" applyProtection="1">
      <alignment vertical="center"/>
      <protection locked="0"/>
    </xf>
    <xf numFmtId="0" fontId="0" fillId="0" borderId="28" xfId="2" applyFont="1" applyBorder="1" applyAlignment="1" applyProtection="1">
      <alignment horizontal="left" vertical="center" wrapText="1"/>
      <protection locked="0"/>
    </xf>
    <xf numFmtId="0" fontId="31" fillId="0" borderId="1" xfId="2" applyFont="1" applyAlignment="1">
      <alignment horizontal="left" vertical="center"/>
    </xf>
    <xf numFmtId="0" fontId="32" fillId="0" borderId="1" xfId="2" applyFont="1" applyAlignment="1">
      <alignment vertical="center" wrapText="1"/>
    </xf>
    <xf numFmtId="4" fontId="5" fillId="0" borderId="1" xfId="2" applyNumberFormat="1" applyFont="1" applyAlignment="1"/>
    <xf numFmtId="0" fontId="5" fillId="0" borderId="1" xfId="2" applyFont="1" applyAlignment="1">
      <alignment horizontal="left"/>
    </xf>
    <xf numFmtId="4" fontId="6" fillId="0" borderId="1" xfId="2" applyNumberFormat="1" applyFont="1" applyAlignment="1"/>
    <xf numFmtId="0" fontId="6" fillId="0" borderId="1" xfId="2" applyFont="1" applyAlignment="1">
      <alignment horizontal="left"/>
    </xf>
    <xf numFmtId="0" fontId="30" fillId="0" borderId="1" xfId="2" applyFont="1" applyBorder="1" applyAlignment="1">
      <alignment horizontal="center" vertical="center"/>
    </xf>
    <xf numFmtId="0" fontId="30" fillId="0" borderId="28" xfId="2" applyFont="1" applyBorder="1" applyAlignment="1">
      <alignment horizontal="left" vertical="center"/>
    </xf>
    <xf numFmtId="0" fontId="30" fillId="0" borderId="5" xfId="2" applyFont="1" applyBorder="1" applyAlignment="1">
      <alignment vertical="center"/>
    </xf>
    <xf numFmtId="4" fontId="19" fillId="0" borderId="1" xfId="2" applyNumberFormat="1" applyFont="1" applyAlignment="1"/>
    <xf numFmtId="0" fontId="19" fillId="0" borderId="1" xfId="2" applyFont="1" applyAlignment="1">
      <alignment horizontal="left" vertical="center"/>
    </xf>
    <xf numFmtId="0" fontId="2" fillId="0" borderId="1" xfId="2" applyFont="1" applyAlignment="1">
      <alignment horizontal="left" vertical="center"/>
    </xf>
    <xf numFmtId="0" fontId="14" fillId="0" borderId="1" xfId="2" applyFont="1" applyAlignment="1">
      <alignment horizontal="left" vertical="center"/>
    </xf>
    <xf numFmtId="165" fontId="2" fillId="0" borderId="1" xfId="2" applyNumberFormat="1" applyFont="1" applyAlignment="1">
      <alignment horizontal="left" vertical="center"/>
    </xf>
    <xf numFmtId="0" fontId="13" fillId="0" borderId="1" xfId="2" applyFont="1" applyAlignment="1">
      <alignment horizontal="left" vertical="center"/>
    </xf>
    <xf numFmtId="4" fontId="5" fillId="0" borderId="24" xfId="2" applyNumberFormat="1" applyFont="1" applyBorder="1" applyAlignment="1">
      <alignment vertical="center"/>
    </xf>
    <xf numFmtId="0" fontId="5" fillId="0" borderId="24" xfId="2" applyFont="1" applyBorder="1" applyAlignment="1">
      <alignment vertical="center"/>
    </xf>
    <xf numFmtId="0" fontId="5" fillId="0" borderId="24" xfId="2" applyFont="1" applyBorder="1" applyAlignment="1">
      <alignment horizontal="left" vertical="center"/>
    </xf>
    <xf numFmtId="0" fontId="6" fillId="0" borderId="24" xfId="2" applyFont="1" applyBorder="1" applyAlignment="1">
      <alignment vertical="center"/>
    </xf>
    <xf numFmtId="0" fontId="6" fillId="0" borderId="24" xfId="2" applyFont="1" applyBorder="1" applyAlignment="1">
      <alignment horizontal="left" vertical="center"/>
    </xf>
    <xf numFmtId="0" fontId="2" fillId="5" borderId="1" xfId="2" applyFont="1" applyFill="1" applyBorder="1" applyAlignment="1">
      <alignment horizontal="right" vertical="center"/>
    </xf>
    <xf numFmtId="0" fontId="2" fillId="5" borderId="1" xfId="2" applyFont="1" applyFill="1" applyBorder="1" applyAlignment="1">
      <alignment horizontal="left" vertical="center"/>
    </xf>
    <xf numFmtId="164" fontId="1" fillId="0" borderId="1" xfId="2" applyNumberFormat="1" applyFont="1" applyBorder="1" applyAlignment="1">
      <alignment horizontal="right" vertical="center"/>
    </xf>
    <xf numFmtId="0" fontId="33" fillId="2" borderId="1" xfId="3" applyFill="1" applyProtection="1"/>
    <xf numFmtId="0" fontId="26" fillId="2" borderId="1" xfId="3" applyFont="1" applyFill="1" applyAlignment="1" applyProtection="1">
      <alignment vertical="center"/>
    </xf>
    <xf numFmtId="0" fontId="0" fillId="0" borderId="1" xfId="2" applyFont="1" applyAlignment="1">
      <alignment vertical="center"/>
    </xf>
    <xf numFmtId="0" fontId="35" fillId="0" borderId="1" xfId="2"/>
    <xf numFmtId="0" fontId="0" fillId="0" borderId="1" xfId="2" applyFont="1" applyBorder="1" applyAlignment="1">
      <alignment vertical="center"/>
    </xf>
    <xf numFmtId="0" fontId="0" fillId="5" borderId="1" xfId="2" applyFont="1" applyFill="1" applyBorder="1" applyAlignment="1">
      <alignment vertical="center"/>
    </xf>
    <xf numFmtId="166" fontId="45" fillId="0" borderId="25" xfId="2" applyNumberFormat="1" applyFont="1" applyBorder="1" applyAlignment="1">
      <alignment vertical="center"/>
    </xf>
    <xf numFmtId="166" fontId="45" fillId="0" borderId="24" xfId="2" applyNumberFormat="1" applyFont="1" applyBorder="1" applyAlignment="1">
      <alignment vertical="center"/>
    </xf>
    <xf numFmtId="0" fontId="45" fillId="0" borderId="24" xfId="2" applyFont="1" applyBorder="1" applyAlignment="1">
      <alignment horizontal="center" vertical="center"/>
    </xf>
    <xf numFmtId="0" fontId="45" fillId="0" borderId="28" xfId="2" applyFont="1" applyBorder="1" applyAlignment="1">
      <alignment horizontal="left" vertical="center"/>
    </xf>
    <xf numFmtId="166" fontId="45" fillId="0" borderId="19" xfId="2" applyNumberFormat="1" applyFont="1" applyBorder="1" applyAlignment="1">
      <alignment vertical="center"/>
    </xf>
    <xf numFmtId="166" fontId="45" fillId="0" borderId="1" xfId="2" applyNumberFormat="1" applyFont="1" applyBorder="1" applyAlignment="1">
      <alignment vertical="center"/>
    </xf>
    <xf numFmtId="0" fontId="45" fillId="0" borderId="1" xfId="2" applyFont="1" applyBorder="1" applyAlignment="1">
      <alignment horizontal="center" vertical="center"/>
    </xf>
    <xf numFmtId="0" fontId="46" fillId="0" borderId="1" xfId="2" applyFont="1" applyAlignment="1"/>
    <xf numFmtId="4" fontId="46" fillId="0" borderId="1" xfId="2" applyNumberFormat="1" applyFont="1" applyAlignment="1">
      <alignment vertical="center"/>
    </xf>
    <xf numFmtId="0" fontId="46" fillId="0" borderId="1" xfId="2" applyFont="1" applyAlignment="1">
      <alignment horizontal="left"/>
    </xf>
    <xf numFmtId="0" fontId="46" fillId="0" borderId="1" xfId="2" applyFont="1" applyAlignment="1">
      <alignment horizontal="center"/>
    </xf>
    <xf numFmtId="166" fontId="46" fillId="0" borderId="19" xfId="2" applyNumberFormat="1" applyFont="1" applyBorder="1" applyAlignment="1"/>
    <xf numFmtId="0" fontId="46" fillId="0" borderId="1" xfId="2" applyFont="1" applyBorder="1" applyAlignment="1"/>
    <xf numFmtId="166" fontId="46" fillId="0" borderId="1" xfId="2" applyNumberFormat="1" applyFont="1" applyBorder="1" applyAlignment="1"/>
    <xf numFmtId="0" fontId="46" fillId="0" borderId="18" xfId="2" applyFont="1" applyBorder="1" applyAlignment="1"/>
    <xf numFmtId="0" fontId="46" fillId="0" borderId="5" xfId="2" applyFont="1" applyBorder="1" applyAlignment="1"/>
    <xf numFmtId="4" fontId="47" fillId="0" borderId="1" xfId="2" applyNumberFormat="1" applyFont="1" applyBorder="1" applyAlignment="1"/>
    <xf numFmtId="0" fontId="47" fillId="0" borderId="1" xfId="2" applyFont="1" applyBorder="1" applyAlignment="1">
      <alignment horizontal="left"/>
    </xf>
    <xf numFmtId="0" fontId="46" fillId="0" borderId="1" xfId="2" applyFont="1" applyBorder="1" applyAlignment="1">
      <alignment horizontal="left"/>
    </xf>
    <xf numFmtId="4" fontId="48" fillId="0" borderId="1" xfId="2" applyNumberFormat="1" applyFont="1" applyAlignment="1"/>
    <xf numFmtId="0" fontId="48" fillId="0" borderId="1" xfId="2" applyFont="1" applyAlignment="1">
      <alignment horizontal="left"/>
    </xf>
    <xf numFmtId="4" fontId="49" fillId="0" borderId="1" xfId="2" applyNumberFormat="1" applyFont="1" applyAlignment="1">
      <alignment vertical="center"/>
    </xf>
    <xf numFmtId="166" fontId="50" fillId="0" borderId="17" xfId="2" applyNumberFormat="1" applyFont="1" applyBorder="1" applyAlignment="1"/>
    <xf numFmtId="166" fontId="50" fillId="0" borderId="16" xfId="2" applyNumberFormat="1" applyFont="1" applyBorder="1" applyAlignment="1"/>
    <xf numFmtId="4" fontId="51" fillId="0" borderId="1" xfId="2" applyNumberFormat="1" applyFont="1" applyAlignment="1"/>
    <xf numFmtId="0" fontId="51" fillId="0" borderId="1" xfId="2" applyFont="1" applyAlignment="1">
      <alignment horizontal="left" vertical="center"/>
    </xf>
    <xf numFmtId="0" fontId="52" fillId="0" borderId="22" xfId="2" applyFont="1" applyBorder="1" applyAlignment="1">
      <alignment horizontal="center" vertical="center" wrapText="1"/>
    </xf>
    <xf numFmtId="0" fontId="52" fillId="0" borderId="21" xfId="2" applyFont="1" applyBorder="1" applyAlignment="1">
      <alignment horizontal="center" vertical="center" wrapText="1"/>
    </xf>
    <xf numFmtId="0" fontId="52" fillId="0" borderId="20" xfId="2" applyFont="1" applyBorder="1" applyAlignment="1">
      <alignment horizontal="center" vertical="center" wrapText="1"/>
    </xf>
    <xf numFmtId="0" fontId="53" fillId="5" borderId="22" xfId="2" applyFont="1" applyFill="1" applyBorder="1" applyAlignment="1">
      <alignment horizontal="center" vertical="center" wrapText="1"/>
    </xf>
    <xf numFmtId="0" fontId="53" fillId="5" borderId="21" xfId="2" applyFont="1" applyFill="1" applyBorder="1" applyAlignment="1">
      <alignment horizontal="center" vertical="center" wrapText="1"/>
    </xf>
    <xf numFmtId="0" fontId="54" fillId="5" borderId="21" xfId="2" applyFont="1" applyFill="1" applyBorder="1" applyAlignment="1">
      <alignment horizontal="center" vertical="center" wrapText="1"/>
    </xf>
    <xf numFmtId="0" fontId="53" fillId="5" borderId="20" xfId="2" applyFont="1" applyFill="1" applyBorder="1" applyAlignment="1">
      <alignment horizontal="center" vertical="center" wrapText="1"/>
    </xf>
    <xf numFmtId="0" fontId="53" fillId="0" borderId="1" xfId="2" applyFont="1" applyAlignment="1">
      <alignment horizontal="left" vertical="center"/>
    </xf>
    <xf numFmtId="0" fontId="52" fillId="0" borderId="1" xfId="2" applyFont="1" applyAlignment="1">
      <alignment horizontal="left" vertical="center"/>
    </xf>
    <xf numFmtId="165" fontId="53" fillId="0" borderId="1" xfId="2" applyNumberFormat="1" applyFont="1" applyAlignment="1">
      <alignment horizontal="left" vertical="center"/>
    </xf>
    <xf numFmtId="0" fontId="56" fillId="0" borderId="1" xfId="2" applyFont="1" applyAlignment="1">
      <alignment horizontal="left" vertical="center"/>
    </xf>
    <xf numFmtId="0" fontId="47" fillId="0" borderId="1" xfId="2" applyFont="1" applyAlignment="1">
      <alignment vertical="center"/>
    </xf>
    <xf numFmtId="0" fontId="47" fillId="0" borderId="6" xfId="2" applyFont="1" applyBorder="1" applyAlignment="1">
      <alignment vertical="center"/>
    </xf>
    <xf numFmtId="4" fontId="47" fillId="0" borderId="24" xfId="2" applyNumberFormat="1" applyFont="1" applyBorder="1" applyAlignment="1">
      <alignment vertical="center"/>
    </xf>
    <xf numFmtId="0" fontId="47" fillId="0" borderId="24" xfId="2" applyFont="1" applyBorder="1" applyAlignment="1">
      <alignment vertical="center"/>
    </xf>
    <xf numFmtId="0" fontId="47" fillId="0" borderId="24" xfId="2" applyFont="1" applyBorder="1" applyAlignment="1">
      <alignment horizontal="left" vertical="center"/>
    </xf>
    <xf numFmtId="0" fontId="47" fillId="0" borderId="1" xfId="2" applyFont="1" applyBorder="1" applyAlignment="1">
      <alignment vertical="center"/>
    </xf>
    <xf numFmtId="0" fontId="47" fillId="0" borderId="5" xfId="2" applyFont="1" applyBorder="1" applyAlignment="1">
      <alignment vertical="center"/>
    </xf>
    <xf numFmtId="0" fontId="48" fillId="0" borderId="1" xfId="2" applyFont="1" applyAlignment="1">
      <alignment vertical="center"/>
    </xf>
    <xf numFmtId="0" fontId="48" fillId="0" borderId="6" xfId="2" applyFont="1" applyBorder="1" applyAlignment="1">
      <alignment vertical="center"/>
    </xf>
    <xf numFmtId="4" fontId="48" fillId="0" borderId="24" xfId="2" applyNumberFormat="1" applyFont="1" applyBorder="1" applyAlignment="1">
      <alignment vertical="center"/>
    </xf>
    <xf numFmtId="0" fontId="48" fillId="0" borderId="24" xfId="2" applyFont="1" applyBorder="1" applyAlignment="1">
      <alignment vertical="center"/>
    </xf>
    <xf numFmtId="0" fontId="48" fillId="0" borderId="24" xfId="2" applyFont="1" applyBorder="1" applyAlignment="1">
      <alignment horizontal="left" vertical="center"/>
    </xf>
    <xf numFmtId="0" fontId="48" fillId="0" borderId="1" xfId="2" applyFont="1" applyBorder="1" applyAlignment="1">
      <alignment vertical="center"/>
    </xf>
    <xf numFmtId="0" fontId="48" fillId="0" borderId="5" xfId="2" applyFont="1" applyBorder="1" applyAlignment="1">
      <alignment vertical="center"/>
    </xf>
    <xf numFmtId="4" fontId="51" fillId="0" borderId="1" xfId="2" applyNumberFormat="1" applyFont="1" applyBorder="1" applyAlignment="1">
      <alignment vertical="center"/>
    </xf>
    <xf numFmtId="0" fontId="57" fillId="0" borderId="1" xfId="2" applyFont="1" applyBorder="1" applyAlignment="1">
      <alignment horizontal="left" vertical="center"/>
    </xf>
    <xf numFmtId="0" fontId="53" fillId="5" borderId="1" xfId="2" applyFont="1" applyFill="1" applyBorder="1" applyAlignment="1">
      <alignment horizontal="right" vertical="center"/>
    </xf>
    <xf numFmtId="0" fontId="53" fillId="5" borderId="1" xfId="2" applyFont="1" applyFill="1" applyBorder="1" applyAlignment="1">
      <alignment horizontal="left" vertical="center"/>
    </xf>
    <xf numFmtId="0" fontId="53" fillId="0" borderId="1" xfId="2" applyFont="1" applyBorder="1" applyAlignment="1">
      <alignment horizontal="left" vertical="center"/>
    </xf>
    <xf numFmtId="0" fontId="52" fillId="0" borderId="1" xfId="2" applyFont="1" applyBorder="1" applyAlignment="1">
      <alignment horizontal="left" vertical="center"/>
    </xf>
    <xf numFmtId="165" fontId="53" fillId="0" borderId="1" xfId="2" applyNumberFormat="1" applyFont="1" applyBorder="1" applyAlignment="1">
      <alignment horizontal="left" vertical="center"/>
    </xf>
    <xf numFmtId="0" fontId="52" fillId="0" borderId="1" xfId="2" applyFont="1" applyBorder="1" applyAlignment="1">
      <alignment horizontal="left" vertical="center"/>
    </xf>
    <xf numFmtId="0" fontId="56" fillId="0" borderId="1" xfId="2" applyFont="1" applyBorder="1" applyAlignment="1">
      <alignment horizontal="left" vertical="center"/>
    </xf>
    <xf numFmtId="4" fontId="55" fillId="5" borderId="10" xfId="2" applyNumberFormat="1" applyFont="1" applyFill="1" applyBorder="1" applyAlignment="1">
      <alignment vertical="center"/>
    </xf>
    <xf numFmtId="0" fontId="55" fillId="5" borderId="10" xfId="2" applyFont="1" applyFill="1" applyBorder="1" applyAlignment="1">
      <alignment horizontal="center" vertical="center"/>
    </xf>
    <xf numFmtId="0" fontId="55" fillId="5" borderId="10" xfId="2" applyFont="1" applyFill="1" applyBorder="1" applyAlignment="1">
      <alignment horizontal="right" vertical="center"/>
    </xf>
    <xf numFmtId="0" fontId="55" fillId="5" borderId="9" xfId="2" applyFont="1" applyFill="1" applyBorder="1" applyAlignment="1">
      <alignment horizontal="left" vertical="center"/>
    </xf>
    <xf numFmtId="4" fontId="45" fillId="0" borderId="1" xfId="2" applyNumberFormat="1" applyFont="1" applyBorder="1" applyAlignment="1">
      <alignment vertical="center"/>
    </xf>
    <xf numFmtId="164" fontId="45" fillId="0" borderId="1" xfId="2" applyNumberFormat="1" applyFont="1" applyBorder="1" applyAlignment="1">
      <alignment horizontal="right" vertical="center"/>
    </xf>
    <xf numFmtId="0" fontId="45" fillId="0" borderId="1" xfId="2" applyFont="1" applyBorder="1" applyAlignment="1">
      <alignment horizontal="left" vertical="center"/>
    </xf>
    <xf numFmtId="0" fontId="45" fillId="0" borderId="1" xfId="2" applyFont="1" applyBorder="1" applyAlignment="1">
      <alignment horizontal="right" vertical="center"/>
    </xf>
    <xf numFmtId="0" fontId="58" fillId="0" borderId="1" xfId="2" applyFont="1" applyBorder="1" applyAlignment="1">
      <alignment horizontal="left" vertical="center"/>
    </xf>
    <xf numFmtId="0" fontId="59" fillId="0" borderId="1" xfId="2" applyFont="1" applyAlignment="1">
      <alignment horizontal="left" vertical="center"/>
    </xf>
    <xf numFmtId="0" fontId="60" fillId="2" borderId="1" xfId="6" applyFill="1" applyProtection="1"/>
    <xf numFmtId="0" fontId="61" fillId="2" borderId="1" xfId="6" applyFont="1" applyFill="1" applyAlignment="1" applyProtection="1">
      <alignment vertical="center"/>
    </xf>
    <xf numFmtId="0" fontId="62" fillId="2" borderId="1" xfId="2" applyFont="1" applyFill="1" applyAlignment="1" applyProtection="1">
      <alignment horizontal="left" vertical="center"/>
    </xf>
    <xf numFmtId="0" fontId="63" fillId="2" borderId="1" xfId="2" applyFont="1" applyFill="1" applyAlignment="1" applyProtection="1">
      <alignment vertical="center"/>
    </xf>
    <xf numFmtId="0" fontId="64" fillId="0" borderId="1" xfId="2" applyFont="1" applyBorder="1" applyAlignment="1">
      <alignment horizontal="center" vertical="center"/>
    </xf>
    <xf numFmtId="0" fontId="64" fillId="0" borderId="28" xfId="2" applyFont="1" applyBorder="1" applyAlignment="1">
      <alignment horizontal="left" vertical="center"/>
    </xf>
    <xf numFmtId="0" fontId="64" fillId="0" borderId="5" xfId="2" applyFont="1" applyBorder="1" applyAlignment="1">
      <alignment vertical="center"/>
    </xf>
    <xf numFmtId="0" fontId="64" fillId="0" borderId="28" xfId="2" applyFont="1" applyBorder="1" applyAlignment="1" applyProtection="1">
      <alignment horizontal="left" vertical="center" wrapText="1"/>
      <protection locked="0"/>
    </xf>
    <xf numFmtId="4" fontId="64" fillId="0" borderId="28" xfId="2" applyNumberFormat="1" applyFont="1" applyBorder="1" applyAlignment="1" applyProtection="1">
      <alignment vertical="center"/>
      <protection locked="0"/>
    </xf>
    <xf numFmtId="167" fontId="64" fillId="0" borderId="28" xfId="2" applyNumberFormat="1" applyFont="1" applyBorder="1" applyAlignment="1" applyProtection="1">
      <alignment vertical="center"/>
      <protection locked="0"/>
    </xf>
    <xf numFmtId="0" fontId="64" fillId="0" borderId="28" xfId="2" applyFont="1" applyBorder="1" applyAlignment="1" applyProtection="1">
      <alignment horizontal="center" vertical="center" wrapText="1"/>
      <protection locked="0"/>
    </xf>
    <xf numFmtId="49" fontId="64" fillId="0" borderId="28" xfId="2" applyNumberFormat="1" applyFont="1" applyBorder="1" applyAlignment="1" applyProtection="1">
      <alignment horizontal="left" vertical="center" wrapText="1"/>
      <protection locked="0"/>
    </xf>
    <xf numFmtId="0" fontId="64" fillId="0" borderId="28" xfId="2" applyFont="1" applyBorder="1" applyAlignment="1" applyProtection="1">
      <alignment horizontal="center" vertical="center"/>
      <protection locked="0"/>
    </xf>
    <xf numFmtId="0" fontId="46" fillId="0" borderId="6" xfId="2" applyFont="1" applyBorder="1" applyAlignment="1"/>
    <xf numFmtId="0" fontId="48" fillId="0" borderId="1" xfId="2" applyFont="1" applyBorder="1" applyAlignment="1">
      <alignment horizontal="left"/>
    </xf>
    <xf numFmtId="0" fontId="51" fillId="0" borderId="1" xfId="2" applyFont="1" applyBorder="1" applyAlignment="1">
      <alignment horizontal="left" vertical="center"/>
    </xf>
    <xf numFmtId="0" fontId="55" fillId="0" borderId="1" xfId="2" applyFont="1" applyBorder="1" applyAlignment="1">
      <alignment horizontal="left" vertical="center"/>
    </xf>
    <xf numFmtId="0" fontId="51" fillId="5" borderId="1" xfId="2" applyFont="1" applyFill="1" applyBorder="1" applyAlignment="1">
      <alignment horizontal="left" vertical="center"/>
    </xf>
    <xf numFmtId="0" fontId="52" fillId="0" borderId="28" xfId="2" applyFont="1" applyBorder="1" applyAlignment="1">
      <alignment horizontal="center" vertical="center"/>
    </xf>
    <xf numFmtId="0" fontId="47" fillId="0" borderId="1" xfId="2" applyFont="1" applyBorder="1" applyAlignment="1">
      <alignment horizontal="left" vertical="center"/>
    </xf>
    <xf numFmtId="0" fontId="48" fillId="0" borderId="1" xfId="2" applyFont="1" applyBorder="1" applyAlignment="1">
      <alignment horizontal="left" vertical="center"/>
    </xf>
    <xf numFmtId="0" fontId="66" fillId="0" borderId="24" xfId="2" applyFont="1" applyBorder="1" applyAlignment="1">
      <alignment horizontal="left" vertical="center"/>
    </xf>
    <xf numFmtId="0" fontId="66" fillId="0" borderId="23" xfId="2" applyFont="1" applyBorder="1" applyAlignment="1">
      <alignment horizontal="left" vertical="center"/>
    </xf>
    <xf numFmtId="0" fontId="67" fillId="0" borderId="15" xfId="2" applyFont="1" applyBorder="1" applyAlignment="1">
      <alignment horizontal="left" vertical="center"/>
    </xf>
    <xf numFmtId="164" fontId="45" fillId="0" borderId="1" xfId="2" applyNumberFormat="1" applyFont="1" applyBorder="1" applyAlignment="1">
      <alignment vertical="center"/>
    </xf>
    <xf numFmtId="0" fontId="68" fillId="0" borderId="1" xfId="2" applyFont="1" applyBorder="1" applyAlignment="1">
      <alignment horizontal="left" vertical="center"/>
    </xf>
    <xf numFmtId="0" fontId="63" fillId="0" borderId="1" xfId="2" applyFont="1" applyBorder="1" applyAlignment="1">
      <alignment horizontal="left" vertical="center"/>
    </xf>
    <xf numFmtId="0" fontId="55" fillId="0" borderId="1" xfId="2" applyFont="1" applyBorder="1" applyAlignment="1">
      <alignment horizontal="left" vertical="top"/>
    </xf>
    <xf numFmtId="0" fontId="69" fillId="2" borderId="1" xfId="6" applyFont="1" applyFill="1" applyAlignment="1" applyProtection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23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44" fillId="0" borderId="0" xfId="0" applyNumberFormat="1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5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/>
    </xf>
    <xf numFmtId="0" fontId="14" fillId="0" borderId="1" xfId="2" applyFont="1" applyAlignment="1">
      <alignment horizontal="left" vertical="center" wrapText="1"/>
    </xf>
    <xf numFmtId="0" fontId="14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0" fontId="0" fillId="0" borderId="1" xfId="2" applyFont="1" applyAlignment="1">
      <alignment vertical="center"/>
    </xf>
    <xf numFmtId="0" fontId="26" fillId="2" borderId="1" xfId="3" applyFont="1" applyFill="1" applyAlignment="1" applyProtection="1">
      <alignment vertical="center"/>
    </xf>
    <xf numFmtId="0" fontId="12" fillId="3" borderId="1" xfId="2" applyFont="1" applyFill="1" applyAlignment="1">
      <alignment horizontal="center" vertical="center"/>
    </xf>
    <xf numFmtId="0" fontId="35" fillId="0" borderId="1" xfId="2"/>
    <xf numFmtId="0" fontId="14" fillId="0" borderId="1" xfId="2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vertical="center"/>
    </xf>
    <xf numFmtId="0" fontId="52" fillId="0" borderId="1" xfId="2" applyFont="1" applyAlignment="1">
      <alignment horizontal="left" vertical="center" wrapText="1"/>
    </xf>
    <xf numFmtId="0" fontId="52" fillId="0" borderId="1" xfId="2" applyFont="1" applyAlignment="1">
      <alignment horizontal="left" vertical="center"/>
    </xf>
    <xf numFmtId="0" fontId="55" fillId="0" borderId="1" xfId="2" applyFont="1" applyAlignment="1">
      <alignment horizontal="left" vertical="center" wrapText="1"/>
    </xf>
    <xf numFmtId="0" fontId="61" fillId="2" borderId="1" xfId="6" applyFont="1" applyFill="1" applyAlignment="1" applyProtection="1">
      <alignment vertical="center"/>
    </xf>
    <xf numFmtId="0" fontId="59" fillId="3" borderId="1" xfId="2" applyFont="1" applyFill="1" applyAlignment="1">
      <alignment horizontal="center" vertical="center"/>
    </xf>
    <xf numFmtId="0" fontId="52" fillId="0" borderId="1" xfId="2" applyFont="1" applyBorder="1" applyAlignment="1">
      <alignment horizontal="left" vertical="center" wrapText="1"/>
    </xf>
    <xf numFmtId="0" fontId="52" fillId="0" borderId="1" xfId="2" applyFont="1" applyBorder="1" applyAlignment="1">
      <alignment horizontal="left" vertical="center"/>
    </xf>
    <xf numFmtId="0" fontId="55" fillId="0" borderId="1" xfId="2" applyFont="1" applyBorder="1" applyAlignment="1">
      <alignment horizontal="left" vertical="center" wrapText="1"/>
    </xf>
    <xf numFmtId="0" fontId="53" fillId="0" borderId="1" xfId="2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 applyProtection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53" fillId="0" borderId="1" xfId="2" applyFont="1" applyBorder="1" applyAlignment="1">
      <alignment horizontal="left" vertical="center"/>
    </xf>
    <xf numFmtId="0" fontId="59" fillId="0" borderId="1" xfId="2" applyFont="1" applyAlignment="1">
      <alignment horizontal="center" vertical="center"/>
    </xf>
    <xf numFmtId="0" fontId="59" fillId="0" borderId="1" xfId="2" applyFont="1" applyAlignment="1">
      <alignment horizontal="left" vertical="center"/>
    </xf>
    <xf numFmtId="0" fontId="56" fillId="0" borderId="1" xfId="2" applyFont="1" applyBorder="1" applyAlignment="1">
      <alignment horizontal="center" vertical="center"/>
    </xf>
    <xf numFmtId="0" fontId="56" fillId="0" borderId="1" xfId="2" applyFont="1" applyBorder="1" applyAlignment="1">
      <alignment horizontal="left" vertical="center"/>
    </xf>
    <xf numFmtId="0" fontId="55" fillId="0" borderId="1" xfId="2" applyFont="1" applyBorder="1" applyAlignment="1">
      <alignment horizontal="left" vertical="top" wrapText="1"/>
    </xf>
    <xf numFmtId="165" fontId="53" fillId="0" borderId="1" xfId="2" applyNumberFormat="1" applyFont="1" applyBorder="1" applyAlignment="1">
      <alignment horizontal="left" vertical="center"/>
    </xf>
    <xf numFmtId="4" fontId="45" fillId="0" borderId="1" xfId="2" applyNumberFormat="1" applyFont="1" applyBorder="1" applyAlignment="1">
      <alignment vertical="center"/>
    </xf>
    <xf numFmtId="4" fontId="63" fillId="0" borderId="1" xfId="2" applyNumberFormat="1" applyFont="1" applyBorder="1" applyAlignment="1">
      <alignment vertical="center"/>
    </xf>
    <xf numFmtId="4" fontId="58" fillId="0" borderId="1" xfId="2" applyNumberFormat="1" applyFont="1" applyBorder="1" applyAlignment="1">
      <alignment vertical="center"/>
    </xf>
    <xf numFmtId="0" fontId="53" fillId="5" borderId="1" xfId="2" applyFont="1" applyFill="1" applyBorder="1" applyAlignment="1">
      <alignment horizontal="center" vertical="center"/>
    </xf>
    <xf numFmtId="0" fontId="0" fillId="5" borderId="1" xfId="2" applyFont="1" applyFill="1" applyBorder="1" applyAlignment="1">
      <alignment vertical="center"/>
    </xf>
    <xf numFmtId="4" fontId="51" fillId="0" borderId="1" xfId="2" applyNumberFormat="1" applyFont="1" applyBorder="1" applyAlignment="1">
      <alignment vertical="center"/>
    </xf>
    <xf numFmtId="4" fontId="57" fillId="0" borderId="1" xfId="2" applyNumberFormat="1" applyFont="1" applyBorder="1" applyAlignment="1">
      <alignment vertical="center"/>
    </xf>
    <xf numFmtId="4" fontId="55" fillId="5" borderId="10" xfId="2" applyNumberFormat="1" applyFont="1" applyFill="1" applyBorder="1" applyAlignment="1">
      <alignment vertical="center"/>
    </xf>
    <xf numFmtId="4" fontId="55" fillId="5" borderId="11" xfId="2" applyNumberFormat="1" applyFont="1" applyFill="1" applyBorder="1" applyAlignment="1">
      <alignment vertical="center"/>
    </xf>
    <xf numFmtId="4" fontId="48" fillId="0" borderId="1" xfId="2" applyNumberFormat="1" applyFont="1" applyBorder="1" applyAlignment="1">
      <alignment vertical="center"/>
    </xf>
    <xf numFmtId="0" fontId="48" fillId="0" borderId="1" xfId="2" applyFont="1" applyBorder="1" applyAlignment="1">
      <alignment vertical="center"/>
    </xf>
    <xf numFmtId="4" fontId="47" fillId="0" borderId="1" xfId="2" applyNumberFormat="1" applyFont="1" applyBorder="1" applyAlignment="1">
      <alignment vertical="center"/>
    </xf>
    <xf numFmtId="0" fontId="47" fillId="0" borderId="1" xfId="2" applyFont="1" applyBorder="1" applyAlignment="1">
      <alignment vertical="center"/>
    </xf>
    <xf numFmtId="4" fontId="51" fillId="5" borderId="1" xfId="2" applyNumberFormat="1" applyFont="1" applyFill="1" applyBorder="1" applyAlignment="1">
      <alignment vertical="center"/>
    </xf>
    <xf numFmtId="4" fontId="65" fillId="0" borderId="1" xfId="2" applyNumberFormat="1" applyFont="1" applyBorder="1" applyAlignment="1">
      <alignment vertical="center"/>
    </xf>
    <xf numFmtId="0" fontId="64" fillId="0" borderId="28" xfId="2" applyFont="1" applyBorder="1" applyAlignment="1" applyProtection="1">
      <alignment horizontal="left" vertical="center" wrapText="1"/>
      <protection locked="0"/>
    </xf>
    <xf numFmtId="4" fontId="64" fillId="0" borderId="28" xfId="2" applyNumberFormat="1" applyFont="1" applyBorder="1" applyAlignment="1" applyProtection="1">
      <alignment vertical="center"/>
      <protection locked="0"/>
    </xf>
    <xf numFmtId="4" fontId="0" fillId="0" borderId="28" xfId="2" applyNumberFormat="1" applyFont="1" applyBorder="1" applyAlignment="1" applyProtection="1">
      <alignment vertical="center"/>
      <protection locked="0"/>
    </xf>
    <xf numFmtId="0" fontId="53" fillId="5" borderId="21" xfId="2" applyFont="1" applyFill="1" applyBorder="1" applyAlignment="1">
      <alignment horizontal="center" vertical="center" wrapText="1"/>
    </xf>
    <xf numFmtId="0" fontId="53" fillId="5" borderId="22" xfId="2" applyFont="1" applyFill="1" applyBorder="1" applyAlignment="1">
      <alignment horizontal="center" vertical="center" wrapText="1"/>
    </xf>
    <xf numFmtId="0" fontId="0" fillId="0" borderId="28" xfId="2" applyFont="1" applyBorder="1" applyAlignment="1" applyProtection="1">
      <alignment horizontal="left" vertical="center" wrapText="1"/>
      <protection locked="0"/>
    </xf>
    <xf numFmtId="4" fontId="51" fillId="0" borderId="16" xfId="2" applyNumberFormat="1" applyFont="1" applyBorder="1" applyAlignment="1"/>
    <xf numFmtId="4" fontId="55" fillId="0" borderId="16" xfId="2" applyNumberFormat="1" applyFont="1" applyBorder="1" applyAlignment="1">
      <alignment vertical="center"/>
    </xf>
    <xf numFmtId="4" fontId="48" fillId="0" borderId="1" xfId="2" applyNumberFormat="1" applyFont="1" applyBorder="1" applyAlignment="1"/>
    <xf numFmtId="4" fontId="47" fillId="0" borderId="24" xfId="2" applyNumberFormat="1" applyFont="1" applyBorder="1" applyAlignment="1"/>
    <xf numFmtId="4" fontId="47" fillId="0" borderId="24" xfId="2" applyNumberFormat="1" applyFont="1" applyBorder="1" applyAlignment="1">
      <alignment vertical="center"/>
    </xf>
    <xf numFmtId="4" fontId="47" fillId="0" borderId="21" xfId="2" applyNumberFormat="1" applyFont="1" applyBorder="1" applyAlignment="1"/>
    <xf numFmtId="4" fontId="47" fillId="0" borderId="21" xfId="2" applyNumberFormat="1" applyFont="1" applyBorder="1" applyAlignment="1">
      <alignment vertical="center"/>
    </xf>
    <xf numFmtId="4" fontId="48" fillId="0" borderId="16" xfId="2" applyNumberFormat="1" applyFont="1" applyBorder="1" applyAlignment="1"/>
    <xf numFmtId="4" fontId="48" fillId="0" borderId="16" xfId="2" applyNumberFormat="1" applyFont="1" applyBorder="1" applyAlignment="1">
      <alignment vertical="center"/>
    </xf>
    <xf numFmtId="0" fontId="69" fillId="2" borderId="1" xfId="6" applyFont="1" applyFill="1" applyAlignment="1" applyProtection="1">
      <alignment horizontal="center" vertical="center"/>
    </xf>
    <xf numFmtId="0" fontId="2" fillId="0" borderId="1" xfId="2" applyFont="1" applyBorder="1" applyAlignment="1">
      <alignment horizontal="left" vertical="center"/>
    </xf>
    <xf numFmtId="0" fontId="12" fillId="0" borderId="1" xfId="2" applyFont="1" applyAlignment="1">
      <alignment horizontal="center" vertical="center"/>
    </xf>
    <xf numFmtId="0" fontId="12" fillId="0" borderId="1" xfId="2" applyFont="1" applyAlignment="1">
      <alignment horizontal="left" vertical="center"/>
    </xf>
    <xf numFmtId="0" fontId="13" fillId="0" borderId="1" xfId="2" applyFont="1" applyBorder="1" applyAlignment="1">
      <alignment horizontal="center" vertical="center"/>
    </xf>
    <xf numFmtId="0" fontId="13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top" wrapText="1"/>
    </xf>
    <xf numFmtId="165" fontId="2" fillId="0" borderId="1" xfId="2" applyNumberFormat="1" applyFont="1" applyBorder="1" applyAlignment="1">
      <alignment horizontal="left" vertical="center"/>
    </xf>
    <xf numFmtId="4" fontId="1" fillId="0" borderId="1" xfId="2" applyNumberFormat="1" applyFont="1" applyBorder="1" applyAlignment="1">
      <alignment vertical="center"/>
    </xf>
    <xf numFmtId="4" fontId="9" fillId="0" borderId="1" xfId="2" applyNumberFormat="1" applyFont="1" applyBorder="1" applyAlignment="1">
      <alignment vertical="center"/>
    </xf>
    <xf numFmtId="4" fontId="15" fillId="0" borderId="1" xfId="2" applyNumberFormat="1" applyFont="1" applyBorder="1" applyAlignment="1">
      <alignment vertical="center"/>
    </xf>
    <xf numFmtId="0" fontId="2" fillId="5" borderId="1" xfId="2" applyFont="1" applyFill="1" applyBorder="1" applyAlignment="1">
      <alignment horizontal="center" vertical="center"/>
    </xf>
    <xf numFmtId="4" fontId="19" fillId="0" borderId="1" xfId="2" applyNumberFormat="1" applyFont="1" applyBorder="1" applyAlignment="1">
      <alignment vertical="center"/>
    </xf>
    <xf numFmtId="4" fontId="27" fillId="0" borderId="1" xfId="2" applyNumberFormat="1" applyFont="1" applyBorder="1" applyAlignment="1">
      <alignment vertical="center"/>
    </xf>
    <xf numFmtId="4" fontId="3" fillId="5" borderId="10" xfId="2" applyNumberFormat="1" applyFont="1" applyFill="1" applyBorder="1" applyAlignment="1">
      <alignment vertical="center"/>
    </xf>
    <xf numFmtId="4" fontId="3" fillId="5" borderId="11" xfId="2" applyNumberFormat="1" applyFont="1" applyFill="1" applyBorder="1" applyAlignment="1">
      <alignment vertical="center"/>
    </xf>
    <xf numFmtId="4" fontId="5" fillId="0" borderId="1" xfId="2" applyNumberFormat="1" applyFont="1" applyBorder="1" applyAlignment="1">
      <alignment vertical="center"/>
    </xf>
    <xf numFmtId="0" fontId="5" fillId="0" borderId="1" xfId="2" applyFont="1" applyBorder="1" applyAlignment="1">
      <alignment vertical="center"/>
    </xf>
    <xf numFmtId="4" fontId="6" fillId="0" borderId="1" xfId="2" applyNumberFormat="1" applyFont="1" applyBorder="1" applyAlignment="1">
      <alignment vertical="center"/>
    </xf>
    <xf numFmtId="0" fontId="6" fillId="0" borderId="1" xfId="2" applyFont="1" applyBorder="1" applyAlignment="1">
      <alignment vertical="center"/>
    </xf>
    <xf numFmtId="4" fontId="40" fillId="0" borderId="1" xfId="2" applyNumberFormat="1" applyFont="1" applyBorder="1" applyAlignment="1">
      <alignment vertical="center"/>
    </xf>
    <xf numFmtId="4" fontId="19" fillId="5" borderId="1" xfId="2" applyNumberFormat="1" applyFont="1" applyFill="1" applyBorder="1" applyAlignment="1">
      <alignment vertical="center"/>
    </xf>
    <xf numFmtId="0" fontId="30" fillId="0" borderId="28" xfId="2" applyFont="1" applyBorder="1" applyAlignment="1" applyProtection="1">
      <alignment horizontal="left" vertical="center" wrapText="1"/>
      <protection locked="0"/>
    </xf>
    <xf numFmtId="4" fontId="30" fillId="0" borderId="28" xfId="2" applyNumberFormat="1" applyFont="1" applyBorder="1" applyAlignment="1" applyProtection="1">
      <alignment vertical="center"/>
      <protection locked="0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11" fillId="2" borderId="1" xfId="3" applyFont="1" applyFill="1" applyAlignment="1" applyProtection="1">
      <alignment horizontal="center" vertical="center"/>
    </xf>
    <xf numFmtId="4" fontId="19" fillId="0" borderId="16" xfId="2" applyNumberFormat="1" applyFont="1" applyBorder="1" applyAlignment="1"/>
    <xf numFmtId="4" fontId="3" fillId="0" borderId="16" xfId="2" applyNumberFormat="1" applyFont="1" applyBorder="1" applyAlignment="1">
      <alignment vertical="center"/>
    </xf>
    <xf numFmtId="4" fontId="5" fillId="0" borderId="1" xfId="2" applyNumberFormat="1" applyFont="1" applyBorder="1" applyAlignment="1"/>
    <xf numFmtId="4" fontId="5" fillId="0" borderId="21" xfId="2" applyNumberFormat="1" applyFont="1" applyBorder="1" applyAlignment="1"/>
    <xf numFmtId="4" fontId="5" fillId="0" borderId="21" xfId="2" applyNumberFormat="1" applyFont="1" applyBorder="1" applyAlignment="1">
      <alignment vertical="center"/>
    </xf>
    <xf numFmtId="4" fontId="5" fillId="0" borderId="16" xfId="2" applyNumberFormat="1" applyFont="1" applyBorder="1" applyAlignment="1"/>
    <xf numFmtId="4" fontId="5" fillId="0" borderId="16" xfId="2" applyNumberFormat="1" applyFont="1" applyBorder="1" applyAlignment="1">
      <alignment vertical="center"/>
    </xf>
    <xf numFmtId="4" fontId="6" fillId="0" borderId="24" xfId="2" applyNumberFormat="1" applyFont="1" applyBorder="1" applyAlignment="1"/>
    <xf numFmtId="4" fontId="6" fillId="0" borderId="24" xfId="2" applyNumberFormat="1" applyFont="1" applyBorder="1" applyAlignment="1">
      <alignment vertical="center"/>
    </xf>
    <xf numFmtId="4" fontId="6" fillId="0" borderId="21" xfId="2" applyNumberFormat="1" applyFont="1" applyBorder="1" applyAlignment="1"/>
    <xf numFmtId="4" fontId="6" fillId="0" borderId="21" xfId="2" applyNumberFormat="1" applyFont="1" applyBorder="1" applyAlignment="1">
      <alignment vertical="center"/>
    </xf>
  </cellXfs>
  <cellStyles count="7">
    <cellStyle name="Hypertextový odkaz" xfId="1" builtinId="8"/>
    <cellStyle name="Hypertextový odkaz 2" xfId="3"/>
    <cellStyle name="Hypertextový odkaz 3" xfId="4"/>
    <cellStyle name="Hypertextový odkaz 4" xfId="6"/>
    <cellStyle name="Normální" xfId="0" builtinId="0" customBuiltin="1"/>
    <cellStyle name="Normální 2" xfId="2"/>
    <cellStyle name="Normální 3" xf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AL%20rozpo&#269;ty%20ostatn&#237;/09052018%20-%20VALDICE-modernizace%20tepeln&#233;ho%20hospod&#225;&#345;stv&#237;%20-%20E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AL%20rozpo&#269;ty%20ostatn&#237;/Valdice%20-%20Valdice%20-%20modernizace%20tepeln&#233;ho%20hospod&#225;&#345;stv&#23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AL%20rozpo&#269;ty%20ostatn&#237;/Valdice%20-%20Modernizace%20tepeln&#233;ho%20hospod&#225;&#345;stv&#237;(1)-SO02%20Parn&#237;%20kotel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04 - Kuchyně obj. 41"/>
    </sheetNames>
    <sheetDataSet>
      <sheetData sheetId="0">
        <row r="6">
          <cell r="K6" t="str">
            <v>D 1.1 - Architektonicko-stavební řešení, VALDICE-modernizace tepelného hospodářství - EED</v>
          </cell>
        </row>
        <row r="8">
          <cell r="AN8" t="str">
            <v>10. 5. 2018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  <row r="16">
          <cell r="AN16">
            <v>0</v>
          </cell>
        </row>
        <row r="17">
          <cell r="E17" t="str">
            <v xml:space="preserve"> </v>
          </cell>
          <cell r="AN17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.4.g Dispečerské rozvody"/>
      <sheetName val="PS03 - PS03"/>
      <sheetName val="PS08 - PS08"/>
      <sheetName val="PS14 - PS14"/>
      <sheetName val="PS21 - PS21"/>
      <sheetName val="PS23 - PS23"/>
      <sheetName val="PS29 - PS29"/>
      <sheetName val="PS30 - PS30"/>
      <sheetName val="PS35 - PS35"/>
      <sheetName val="PS37B - PS37B"/>
      <sheetName val="PS37C - PS37C"/>
      <sheetName val="PS46 - PS46"/>
      <sheetName val="PS48 - PS48"/>
      <sheetName val="PS50 - PS50"/>
      <sheetName val="PS55 - PS55"/>
      <sheetName val="PS76 - PS76"/>
      <sheetName val="PS82 - PS82"/>
      <sheetName val="TPL - Kotelna teplovodni"/>
      <sheetName val="D.1.4.g-SO02 - Kotelna pa..."/>
      <sheetName val="D.1.4.g - SO03 - Kotelna KD"/>
      <sheetName val="D.1.4.e - SO04 - Kuchyně"/>
      <sheetName val="DISP - Dispečerské rozvody"/>
      <sheetName val="D.1.4.e-SO01 - Kotelna te..."/>
    </sheetNames>
    <sheetDataSet>
      <sheetData sheetId="0">
        <row r="6">
          <cell r="K6" t="str">
            <v>Valdice - modernizace tepelného hospodářství</v>
          </cell>
        </row>
        <row r="8">
          <cell r="AN8" t="str">
            <v>10. 5. 2018</v>
          </cell>
        </row>
        <row r="10">
          <cell r="AN10">
            <v>0</v>
          </cell>
        </row>
        <row r="11">
          <cell r="E11" t="str">
            <v xml:space="preserve"> </v>
          </cell>
          <cell r="AN11">
            <v>0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  <row r="16">
          <cell r="AN16">
            <v>0</v>
          </cell>
        </row>
        <row r="17">
          <cell r="E17" t="str">
            <v xml:space="preserve"> </v>
          </cell>
          <cell r="AN17">
            <v>0</v>
          </cell>
        </row>
        <row r="19">
          <cell r="AN19">
            <v>0</v>
          </cell>
        </row>
        <row r="20">
          <cell r="E20" t="str">
            <v xml:space="preserve"> </v>
          </cell>
          <cell r="AN2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</sheetNames>
    <sheetDataSet>
      <sheetData sheetId="0">
        <row r="6">
          <cell r="K6" t="str">
            <v>Modernizace tepelného hospodářství</v>
          </cell>
        </row>
        <row r="8">
          <cell r="AN8" t="str">
            <v>10. 5. 2018</v>
          </cell>
        </row>
        <row r="10">
          <cell r="AN10">
            <v>0</v>
          </cell>
        </row>
        <row r="11">
          <cell r="E11" t="str">
            <v xml:space="preserve"> </v>
          </cell>
          <cell r="AN11">
            <v>0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  <row r="16">
          <cell r="AN16">
            <v>0</v>
          </cell>
        </row>
        <row r="17">
          <cell r="E17" t="str">
            <v xml:space="preserve"> </v>
          </cell>
          <cell r="AN17">
            <v>0</v>
          </cell>
        </row>
        <row r="19">
          <cell r="AN19">
            <v>0</v>
          </cell>
        </row>
        <row r="20">
          <cell r="E20" t="str">
            <v xml:space="preserve"> </v>
          </cell>
          <cell r="AN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7"/>
  <sheetViews>
    <sheetView showGridLines="0" tabSelected="1" workbookViewId="0">
      <pane ySplit="1" topLeftCell="A2" activePane="bottomLeft" state="frozen"/>
      <selection activeCell="AG65" sqref="AG65:AM65"/>
      <selection pane="bottomLeft" activeCell="AG65" sqref="AG65:AM6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7" width="2.6640625" customWidth="1"/>
    <col min="8" max="8" width="7.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 x14ac:dyDescent="0.3">
      <c r="AR2" s="539" t="s">
        <v>8</v>
      </c>
      <c r="AS2" s="540"/>
      <c r="AT2" s="540"/>
      <c r="AU2" s="540"/>
      <c r="AV2" s="540"/>
      <c r="AW2" s="540"/>
      <c r="AX2" s="540"/>
      <c r="AY2" s="540"/>
      <c r="AZ2" s="540"/>
      <c r="BA2" s="540"/>
      <c r="BB2" s="540"/>
      <c r="BC2" s="540"/>
      <c r="BD2" s="540"/>
      <c r="BE2" s="540"/>
      <c r="BS2" s="19" t="s">
        <v>9</v>
      </c>
      <c r="BT2" s="19" t="s">
        <v>10</v>
      </c>
    </row>
    <row r="3" spans="1:74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4" ht="36.950000000000003" customHeight="1" x14ac:dyDescent="0.3">
      <c r="B4" s="23"/>
      <c r="C4" s="24"/>
      <c r="D4" s="25" t="s">
        <v>12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13</v>
      </c>
      <c r="BS4" s="19" t="s">
        <v>14</v>
      </c>
    </row>
    <row r="5" spans="1:74" ht="14.45" customHeight="1" x14ac:dyDescent="0.3">
      <c r="B5" s="23"/>
      <c r="C5" s="24"/>
      <c r="D5" s="28" t="s">
        <v>15</v>
      </c>
      <c r="E5" s="24"/>
      <c r="F5" s="24"/>
      <c r="G5" s="24"/>
      <c r="H5" s="24"/>
      <c r="I5" s="24"/>
      <c r="J5" s="24"/>
      <c r="K5" s="541" t="s">
        <v>16</v>
      </c>
      <c r="L5" s="542"/>
      <c r="M5" s="542"/>
      <c r="N5" s="542"/>
      <c r="O5" s="542"/>
      <c r="P5" s="542"/>
      <c r="Q5" s="542"/>
      <c r="R5" s="542"/>
      <c r="S5" s="542"/>
      <c r="T5" s="542"/>
      <c r="U5" s="542"/>
      <c r="V5" s="542"/>
      <c r="W5" s="542"/>
      <c r="X5" s="542"/>
      <c r="Y5" s="542"/>
      <c r="Z5" s="542"/>
      <c r="AA5" s="542"/>
      <c r="AB5" s="542"/>
      <c r="AC5" s="542"/>
      <c r="AD5" s="542"/>
      <c r="AE5" s="542"/>
      <c r="AF5" s="542"/>
      <c r="AG5" s="542"/>
      <c r="AH5" s="542"/>
      <c r="AI5" s="542"/>
      <c r="AJ5" s="542"/>
      <c r="AK5" s="542"/>
      <c r="AL5" s="542"/>
      <c r="AM5" s="542"/>
      <c r="AN5" s="542"/>
      <c r="AO5" s="542"/>
      <c r="AP5" s="24"/>
      <c r="AQ5" s="26"/>
      <c r="BS5" s="19" t="s">
        <v>9</v>
      </c>
    </row>
    <row r="6" spans="1:74" ht="36.950000000000003" customHeight="1" x14ac:dyDescent="0.3">
      <c r="B6" s="23"/>
      <c r="C6" s="24"/>
      <c r="D6" s="30" t="s">
        <v>17</v>
      </c>
      <c r="E6" s="24"/>
      <c r="F6" s="24"/>
      <c r="G6" s="24"/>
      <c r="H6" s="24"/>
      <c r="I6" s="24"/>
      <c r="J6" s="24"/>
      <c r="K6" s="543" t="s">
        <v>18</v>
      </c>
      <c r="L6" s="542"/>
      <c r="M6" s="542"/>
      <c r="N6" s="542"/>
      <c r="O6" s="542"/>
      <c r="P6" s="542"/>
      <c r="Q6" s="542"/>
      <c r="R6" s="542"/>
      <c r="S6" s="542"/>
      <c r="T6" s="542"/>
      <c r="U6" s="542"/>
      <c r="V6" s="542"/>
      <c r="W6" s="542"/>
      <c r="X6" s="542"/>
      <c r="Y6" s="542"/>
      <c r="Z6" s="542"/>
      <c r="AA6" s="542"/>
      <c r="AB6" s="542"/>
      <c r="AC6" s="542"/>
      <c r="AD6" s="542"/>
      <c r="AE6" s="542"/>
      <c r="AF6" s="542"/>
      <c r="AG6" s="542"/>
      <c r="AH6" s="542"/>
      <c r="AI6" s="542"/>
      <c r="AJ6" s="542"/>
      <c r="AK6" s="542"/>
      <c r="AL6" s="542"/>
      <c r="AM6" s="542"/>
      <c r="AN6" s="542"/>
      <c r="AO6" s="542"/>
      <c r="AP6" s="24"/>
      <c r="AQ6" s="26"/>
      <c r="BS6" s="19" t="s">
        <v>9</v>
      </c>
    </row>
    <row r="7" spans="1:74" ht="14.45" customHeight="1" x14ac:dyDescent="0.3">
      <c r="B7" s="23"/>
      <c r="C7" s="24"/>
      <c r="D7" s="31" t="s">
        <v>19</v>
      </c>
      <c r="E7" s="24"/>
      <c r="F7" s="24"/>
      <c r="G7" s="24"/>
      <c r="H7" s="24"/>
      <c r="I7" s="24"/>
      <c r="J7" s="24"/>
      <c r="K7" s="29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5</v>
      </c>
      <c r="AO7" s="24"/>
      <c r="AP7" s="24"/>
      <c r="AQ7" s="26"/>
      <c r="BS7" s="19" t="s">
        <v>9</v>
      </c>
    </row>
    <row r="8" spans="1:74" ht="14.45" customHeight="1" x14ac:dyDescent="0.3">
      <c r="B8" s="23"/>
      <c r="C8" s="24"/>
      <c r="D8" s="179" t="s">
        <v>21</v>
      </c>
      <c r="E8" s="178"/>
      <c r="F8" s="178"/>
      <c r="G8" s="178"/>
      <c r="H8" s="177" t="s">
        <v>1075</v>
      </c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9" t="s">
        <v>23</v>
      </c>
      <c r="AL8" s="178"/>
      <c r="AM8" s="178"/>
      <c r="AN8" s="177" t="s">
        <v>1076</v>
      </c>
      <c r="AO8" s="178"/>
      <c r="AP8" s="24"/>
      <c r="AQ8" s="26"/>
      <c r="BS8" s="19" t="s">
        <v>9</v>
      </c>
    </row>
    <row r="9" spans="1:74" ht="14.45" customHeight="1" x14ac:dyDescent="0.3">
      <c r="B9" s="23"/>
      <c r="C9" s="24"/>
      <c r="D9" s="178"/>
      <c r="E9" s="178"/>
      <c r="F9" s="178"/>
      <c r="G9" s="178"/>
      <c r="H9" s="178"/>
      <c r="I9" s="178"/>
      <c r="J9" s="178"/>
      <c r="K9" s="180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24"/>
      <c r="AQ9" s="26"/>
      <c r="BS9" s="19" t="s">
        <v>9</v>
      </c>
    </row>
    <row r="10" spans="1:74" ht="14.45" customHeight="1" x14ac:dyDescent="0.3">
      <c r="B10" s="23"/>
      <c r="C10" s="24"/>
      <c r="D10" s="179" t="s">
        <v>24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9" t="s">
        <v>25</v>
      </c>
      <c r="AL10" s="178"/>
      <c r="AM10" s="178"/>
      <c r="AN10" s="177" t="s">
        <v>1077</v>
      </c>
      <c r="AO10" s="178"/>
      <c r="AP10" s="24"/>
      <c r="AQ10" s="26"/>
      <c r="BS10" s="19" t="s">
        <v>9</v>
      </c>
    </row>
    <row r="11" spans="1:74" ht="18.399999999999999" customHeight="1" x14ac:dyDescent="0.3">
      <c r="B11" s="23"/>
      <c r="C11" s="24"/>
      <c r="D11" s="178"/>
      <c r="E11" s="177" t="s">
        <v>1078</v>
      </c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9" t="s">
        <v>26</v>
      </c>
      <c r="AL11" s="178"/>
      <c r="AM11" s="178"/>
      <c r="AN11" s="177" t="s">
        <v>5</v>
      </c>
      <c r="AO11" s="178"/>
      <c r="AP11" s="24"/>
      <c r="AQ11" s="26"/>
      <c r="BS11" s="19" t="s">
        <v>9</v>
      </c>
    </row>
    <row r="12" spans="1:74" ht="6.95" customHeight="1" x14ac:dyDescent="0.3">
      <c r="B12" s="23"/>
      <c r="C12" s="24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78"/>
      <c r="AO12" s="178"/>
      <c r="AP12" s="24"/>
      <c r="AQ12" s="26"/>
      <c r="BS12" s="19" t="s">
        <v>9</v>
      </c>
    </row>
    <row r="13" spans="1:74" ht="14.45" customHeight="1" x14ac:dyDescent="0.3">
      <c r="B13" s="23"/>
      <c r="C13" s="24"/>
      <c r="D13" s="179" t="s">
        <v>27</v>
      </c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9" t="s">
        <v>25</v>
      </c>
      <c r="AL13" s="178"/>
      <c r="AM13" s="178"/>
      <c r="AN13" s="177" t="s">
        <v>5</v>
      </c>
      <c r="AO13" s="178"/>
      <c r="AP13" s="24"/>
      <c r="AQ13" s="26"/>
      <c r="BS13" s="19" t="s">
        <v>9</v>
      </c>
    </row>
    <row r="14" spans="1:74" ht="15" x14ac:dyDescent="0.3">
      <c r="B14" s="23"/>
      <c r="C14" s="24"/>
      <c r="D14" s="178"/>
      <c r="E14" s="177" t="s">
        <v>22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9" t="s">
        <v>26</v>
      </c>
      <c r="AL14" s="178"/>
      <c r="AM14" s="178"/>
      <c r="AN14" s="177" t="s">
        <v>5</v>
      </c>
      <c r="AO14" s="178"/>
      <c r="AP14" s="24"/>
      <c r="AQ14" s="26"/>
      <c r="BS14" s="19" t="s">
        <v>9</v>
      </c>
    </row>
    <row r="15" spans="1:74" ht="6.95" customHeight="1" x14ac:dyDescent="0.3">
      <c r="B15" s="23"/>
      <c r="C15" s="24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24"/>
      <c r="AQ15" s="26"/>
      <c r="BS15" s="19" t="s">
        <v>6</v>
      </c>
    </row>
    <row r="16" spans="1:74" ht="14.45" customHeight="1" x14ac:dyDescent="0.3">
      <c r="B16" s="23"/>
      <c r="C16" s="24"/>
      <c r="D16" s="179" t="s">
        <v>28</v>
      </c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9" t="s">
        <v>25</v>
      </c>
      <c r="AL16" s="178"/>
      <c r="AM16" s="178"/>
      <c r="AN16" s="177" t="s">
        <v>1079</v>
      </c>
      <c r="AO16" s="178"/>
      <c r="AP16" s="24"/>
      <c r="AQ16" s="26"/>
      <c r="BS16" s="19" t="s">
        <v>6</v>
      </c>
    </row>
    <row r="17" spans="2:71" ht="18.399999999999999" customHeight="1" x14ac:dyDescent="0.3">
      <c r="B17" s="23"/>
      <c r="C17" s="24"/>
      <c r="D17" s="178"/>
      <c r="E17" s="177" t="s">
        <v>1080</v>
      </c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9" t="s">
        <v>26</v>
      </c>
      <c r="AL17" s="178"/>
      <c r="AM17" s="178"/>
      <c r="AN17" s="177" t="s">
        <v>1081</v>
      </c>
      <c r="AO17" s="178"/>
      <c r="AP17" s="24"/>
      <c r="AQ17" s="26"/>
      <c r="BS17" s="19" t="s">
        <v>29</v>
      </c>
    </row>
    <row r="18" spans="2:71" ht="6.95" customHeight="1" x14ac:dyDescent="0.3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S18" s="19" t="s">
        <v>9</v>
      </c>
    </row>
    <row r="19" spans="2:71" ht="14.45" customHeight="1" x14ac:dyDescent="0.3">
      <c r="B19" s="23"/>
      <c r="C19" s="24"/>
      <c r="D19" s="31" t="s">
        <v>30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S19" s="19" t="s">
        <v>9</v>
      </c>
    </row>
    <row r="20" spans="2:71" ht="57" customHeight="1" x14ac:dyDescent="0.3">
      <c r="B20" s="23"/>
      <c r="C20" s="24"/>
      <c r="D20" s="24"/>
      <c r="E20" s="544" t="s">
        <v>31</v>
      </c>
      <c r="F20" s="544"/>
      <c r="G20" s="544"/>
      <c r="H20" s="544"/>
      <c r="I20" s="544"/>
      <c r="J20" s="544"/>
      <c r="K20" s="544"/>
      <c r="L20" s="544"/>
      <c r="M20" s="544"/>
      <c r="N20" s="544"/>
      <c r="O20" s="544"/>
      <c r="P20" s="544"/>
      <c r="Q20" s="544"/>
      <c r="R20" s="544"/>
      <c r="S20" s="544"/>
      <c r="T20" s="544"/>
      <c r="U20" s="544"/>
      <c r="V20" s="544"/>
      <c r="W20" s="544"/>
      <c r="X20" s="544"/>
      <c r="Y20" s="544"/>
      <c r="Z20" s="544"/>
      <c r="AA20" s="544"/>
      <c r="AB20" s="544"/>
      <c r="AC20" s="544"/>
      <c r="AD20" s="544"/>
      <c r="AE20" s="544"/>
      <c r="AF20" s="544"/>
      <c r="AG20" s="544"/>
      <c r="AH20" s="544"/>
      <c r="AI20" s="544"/>
      <c r="AJ20" s="544"/>
      <c r="AK20" s="544"/>
      <c r="AL20" s="544"/>
      <c r="AM20" s="544"/>
      <c r="AN20" s="544"/>
      <c r="AO20" s="24"/>
      <c r="AP20" s="24"/>
      <c r="AQ20" s="26"/>
      <c r="BS20" s="19" t="s">
        <v>6</v>
      </c>
    </row>
    <row r="21" spans="2:71" ht="6.95" customHeight="1" x14ac:dyDescent="0.3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</row>
    <row r="22" spans="2:71" ht="6.95" customHeight="1" x14ac:dyDescent="0.3">
      <c r="B22" s="23"/>
      <c r="C22" s="24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24"/>
      <c r="AQ22" s="26"/>
    </row>
    <row r="23" spans="2:71" s="1" customFormat="1" ht="25.9" customHeight="1" x14ac:dyDescent="0.3">
      <c r="B23" s="33"/>
      <c r="C23" s="34"/>
      <c r="D23" s="35" t="s">
        <v>32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545">
        <f>ROUND(AG51,2)</f>
        <v>0</v>
      </c>
      <c r="AL23" s="546"/>
      <c r="AM23" s="546"/>
      <c r="AN23" s="546"/>
      <c r="AO23" s="546"/>
      <c r="AP23" s="34"/>
      <c r="AQ23" s="37"/>
    </row>
    <row r="24" spans="2:71" s="1" customFormat="1" ht="6.95" customHeight="1" x14ac:dyDescent="0.3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7"/>
    </row>
    <row r="25" spans="2:71" s="1" customForma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529" t="s">
        <v>33</v>
      </c>
      <c r="M25" s="529"/>
      <c r="N25" s="529"/>
      <c r="O25" s="529"/>
      <c r="P25" s="34"/>
      <c r="Q25" s="34"/>
      <c r="R25" s="34"/>
      <c r="S25" s="34"/>
      <c r="T25" s="34"/>
      <c r="U25" s="34"/>
      <c r="V25" s="34"/>
      <c r="W25" s="529" t="s">
        <v>34</v>
      </c>
      <c r="X25" s="529"/>
      <c r="Y25" s="529"/>
      <c r="Z25" s="529"/>
      <c r="AA25" s="529"/>
      <c r="AB25" s="529"/>
      <c r="AC25" s="529"/>
      <c r="AD25" s="529"/>
      <c r="AE25" s="529"/>
      <c r="AF25" s="34"/>
      <c r="AG25" s="34"/>
      <c r="AH25" s="34"/>
      <c r="AI25" s="34"/>
      <c r="AJ25" s="34"/>
      <c r="AK25" s="529" t="s">
        <v>35</v>
      </c>
      <c r="AL25" s="529"/>
      <c r="AM25" s="529"/>
      <c r="AN25" s="529"/>
      <c r="AO25" s="529"/>
      <c r="AP25" s="34"/>
      <c r="AQ25" s="37"/>
    </row>
    <row r="26" spans="2:71" s="2" customFormat="1" ht="14.45" customHeight="1" x14ac:dyDescent="0.3">
      <c r="B26" s="39"/>
      <c r="C26" s="40"/>
      <c r="D26" s="41" t="s">
        <v>36</v>
      </c>
      <c r="E26" s="40"/>
      <c r="F26" s="41" t="s">
        <v>37</v>
      </c>
      <c r="G26" s="40"/>
      <c r="H26" s="40"/>
      <c r="I26" s="40"/>
      <c r="J26" s="40"/>
      <c r="K26" s="40"/>
      <c r="L26" s="510">
        <v>0.21</v>
      </c>
      <c r="M26" s="511"/>
      <c r="N26" s="511"/>
      <c r="O26" s="511"/>
      <c r="P26" s="40"/>
      <c r="Q26" s="40"/>
      <c r="R26" s="40"/>
      <c r="S26" s="40"/>
      <c r="T26" s="40"/>
      <c r="U26" s="40"/>
      <c r="V26" s="40"/>
      <c r="W26" s="512">
        <f>AK23</f>
        <v>0</v>
      </c>
      <c r="X26" s="511"/>
      <c r="Y26" s="511"/>
      <c r="Z26" s="511"/>
      <c r="AA26" s="511"/>
      <c r="AB26" s="511"/>
      <c r="AC26" s="511"/>
      <c r="AD26" s="511"/>
      <c r="AE26" s="511"/>
      <c r="AF26" s="40"/>
      <c r="AG26" s="40"/>
      <c r="AH26" s="40"/>
      <c r="AI26" s="40"/>
      <c r="AJ26" s="40"/>
      <c r="AK26" s="512">
        <f>W26*0.21</f>
        <v>0</v>
      </c>
      <c r="AL26" s="511"/>
      <c r="AM26" s="511"/>
      <c r="AN26" s="511"/>
      <c r="AO26" s="511"/>
      <c r="AP26" s="40"/>
      <c r="AQ26" s="42"/>
    </row>
    <row r="27" spans="2:71" s="2" customFormat="1" ht="14.45" customHeight="1" x14ac:dyDescent="0.3">
      <c r="B27" s="39"/>
      <c r="C27" s="40"/>
      <c r="D27" s="40"/>
      <c r="E27" s="40"/>
      <c r="F27" s="41" t="s">
        <v>38</v>
      </c>
      <c r="G27" s="40"/>
      <c r="H27" s="40"/>
      <c r="I27" s="40"/>
      <c r="J27" s="40"/>
      <c r="K27" s="40"/>
      <c r="L27" s="510">
        <v>0.15</v>
      </c>
      <c r="M27" s="511"/>
      <c r="N27" s="511"/>
      <c r="O27" s="511"/>
      <c r="P27" s="40"/>
      <c r="Q27" s="40"/>
      <c r="R27" s="40"/>
      <c r="S27" s="40"/>
      <c r="T27" s="40"/>
      <c r="U27" s="40"/>
      <c r="V27" s="40"/>
      <c r="W27" s="512">
        <v>0</v>
      </c>
      <c r="X27" s="511"/>
      <c r="Y27" s="511"/>
      <c r="Z27" s="511"/>
      <c r="AA27" s="511"/>
      <c r="AB27" s="511"/>
      <c r="AC27" s="511"/>
      <c r="AD27" s="511"/>
      <c r="AE27" s="511"/>
      <c r="AF27" s="40"/>
      <c r="AG27" s="40"/>
      <c r="AH27" s="40"/>
      <c r="AI27" s="40"/>
      <c r="AJ27" s="40"/>
      <c r="AK27" s="512">
        <v>0</v>
      </c>
      <c r="AL27" s="511"/>
      <c r="AM27" s="511"/>
      <c r="AN27" s="511"/>
      <c r="AO27" s="511"/>
      <c r="AP27" s="40"/>
      <c r="AQ27" s="42"/>
    </row>
    <row r="28" spans="2:71" s="2" customFormat="1" ht="14.45" hidden="1" customHeight="1" x14ac:dyDescent="0.3">
      <c r="B28" s="39"/>
      <c r="C28" s="40"/>
      <c r="D28" s="40"/>
      <c r="E28" s="40"/>
      <c r="F28" s="41" t="s">
        <v>39</v>
      </c>
      <c r="G28" s="40"/>
      <c r="H28" s="40"/>
      <c r="I28" s="40"/>
      <c r="J28" s="40"/>
      <c r="K28" s="40"/>
      <c r="L28" s="510">
        <v>0.21</v>
      </c>
      <c r="M28" s="511"/>
      <c r="N28" s="511"/>
      <c r="O28" s="511"/>
      <c r="P28" s="40"/>
      <c r="Q28" s="40"/>
      <c r="R28" s="40"/>
      <c r="S28" s="40"/>
      <c r="T28" s="40"/>
      <c r="U28" s="40"/>
      <c r="V28" s="40"/>
      <c r="W28" s="512" t="e">
        <f>ROUND(BB51,2)</f>
        <v>#REF!</v>
      </c>
      <c r="X28" s="511"/>
      <c r="Y28" s="511"/>
      <c r="Z28" s="511"/>
      <c r="AA28" s="511"/>
      <c r="AB28" s="511"/>
      <c r="AC28" s="511"/>
      <c r="AD28" s="511"/>
      <c r="AE28" s="511"/>
      <c r="AF28" s="40"/>
      <c r="AG28" s="40"/>
      <c r="AH28" s="40"/>
      <c r="AI28" s="40"/>
      <c r="AJ28" s="40"/>
      <c r="AK28" s="512">
        <v>0</v>
      </c>
      <c r="AL28" s="511"/>
      <c r="AM28" s="511"/>
      <c r="AN28" s="511"/>
      <c r="AO28" s="511"/>
      <c r="AP28" s="40"/>
      <c r="AQ28" s="42"/>
    </row>
    <row r="29" spans="2:71" s="2" customFormat="1" ht="14.45" hidden="1" customHeight="1" x14ac:dyDescent="0.3">
      <c r="B29" s="39"/>
      <c r="C29" s="40"/>
      <c r="D29" s="40"/>
      <c r="E29" s="40"/>
      <c r="F29" s="41" t="s">
        <v>40</v>
      </c>
      <c r="G29" s="40"/>
      <c r="H29" s="40"/>
      <c r="I29" s="40"/>
      <c r="J29" s="40"/>
      <c r="K29" s="40"/>
      <c r="L29" s="510">
        <v>0.15</v>
      </c>
      <c r="M29" s="511"/>
      <c r="N29" s="511"/>
      <c r="O29" s="511"/>
      <c r="P29" s="40"/>
      <c r="Q29" s="40"/>
      <c r="R29" s="40"/>
      <c r="S29" s="40"/>
      <c r="T29" s="40"/>
      <c r="U29" s="40"/>
      <c r="V29" s="40"/>
      <c r="W29" s="512" t="e">
        <f>ROUND(BC51,2)</f>
        <v>#REF!</v>
      </c>
      <c r="X29" s="511"/>
      <c r="Y29" s="511"/>
      <c r="Z29" s="511"/>
      <c r="AA29" s="511"/>
      <c r="AB29" s="511"/>
      <c r="AC29" s="511"/>
      <c r="AD29" s="511"/>
      <c r="AE29" s="511"/>
      <c r="AF29" s="40"/>
      <c r="AG29" s="40"/>
      <c r="AH29" s="40"/>
      <c r="AI29" s="40"/>
      <c r="AJ29" s="40"/>
      <c r="AK29" s="512">
        <v>0</v>
      </c>
      <c r="AL29" s="511"/>
      <c r="AM29" s="511"/>
      <c r="AN29" s="511"/>
      <c r="AO29" s="511"/>
      <c r="AP29" s="40"/>
      <c r="AQ29" s="42"/>
    </row>
    <row r="30" spans="2:71" s="2" customFormat="1" ht="14.45" hidden="1" customHeight="1" x14ac:dyDescent="0.3">
      <c r="B30" s="39"/>
      <c r="C30" s="40"/>
      <c r="D30" s="40"/>
      <c r="E30" s="40"/>
      <c r="F30" s="41" t="s">
        <v>41</v>
      </c>
      <c r="G30" s="40"/>
      <c r="H30" s="40"/>
      <c r="I30" s="40"/>
      <c r="J30" s="40"/>
      <c r="K30" s="40"/>
      <c r="L30" s="510">
        <v>0</v>
      </c>
      <c r="M30" s="511"/>
      <c r="N30" s="511"/>
      <c r="O30" s="511"/>
      <c r="P30" s="40"/>
      <c r="Q30" s="40"/>
      <c r="R30" s="40"/>
      <c r="S30" s="40"/>
      <c r="T30" s="40"/>
      <c r="U30" s="40"/>
      <c r="V30" s="40"/>
      <c r="W30" s="512" t="e">
        <f>ROUND(BD51,2)</f>
        <v>#REF!</v>
      </c>
      <c r="X30" s="511"/>
      <c r="Y30" s="511"/>
      <c r="Z30" s="511"/>
      <c r="AA30" s="511"/>
      <c r="AB30" s="511"/>
      <c r="AC30" s="511"/>
      <c r="AD30" s="511"/>
      <c r="AE30" s="511"/>
      <c r="AF30" s="40"/>
      <c r="AG30" s="40"/>
      <c r="AH30" s="40"/>
      <c r="AI30" s="40"/>
      <c r="AJ30" s="40"/>
      <c r="AK30" s="512">
        <v>0</v>
      </c>
      <c r="AL30" s="511"/>
      <c r="AM30" s="511"/>
      <c r="AN30" s="511"/>
      <c r="AO30" s="511"/>
      <c r="AP30" s="40"/>
      <c r="AQ30" s="42"/>
    </row>
    <row r="31" spans="2:71" s="1" customFormat="1" ht="6.95" customHeight="1" x14ac:dyDescent="0.3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7"/>
    </row>
    <row r="32" spans="2:71" s="1" customFormat="1" ht="25.9" customHeight="1" x14ac:dyDescent="0.3">
      <c r="B32" s="33"/>
      <c r="C32" s="43"/>
      <c r="D32" s="44" t="s">
        <v>42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 t="s">
        <v>43</v>
      </c>
      <c r="U32" s="45"/>
      <c r="V32" s="45"/>
      <c r="W32" s="45"/>
      <c r="X32" s="517" t="s">
        <v>44</v>
      </c>
      <c r="Y32" s="518"/>
      <c r="Z32" s="518"/>
      <c r="AA32" s="518"/>
      <c r="AB32" s="518"/>
      <c r="AC32" s="45"/>
      <c r="AD32" s="45"/>
      <c r="AE32" s="45"/>
      <c r="AF32" s="45"/>
      <c r="AG32" s="45"/>
      <c r="AH32" s="45"/>
      <c r="AI32" s="45"/>
      <c r="AJ32" s="45"/>
      <c r="AK32" s="519">
        <f>SUM(AK23:AK30)</f>
        <v>0</v>
      </c>
      <c r="AL32" s="518"/>
      <c r="AM32" s="518"/>
      <c r="AN32" s="518"/>
      <c r="AO32" s="520"/>
      <c r="AP32" s="43"/>
      <c r="AQ32" s="47"/>
      <c r="BE32" s="354">
        <v>14376755.67</v>
      </c>
    </row>
    <row r="33" spans="2:56" s="1" customFormat="1" ht="6.95" customHeight="1" x14ac:dyDescent="0.3"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7"/>
    </row>
    <row r="34" spans="2:56" s="1" customFormat="1" ht="6.95" customHeight="1" x14ac:dyDescent="0.3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50"/>
    </row>
    <row r="38" spans="2:56" s="1" customFormat="1" ht="6.95" customHeight="1" x14ac:dyDescent="0.3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33"/>
    </row>
    <row r="39" spans="2:56" s="1" customFormat="1" ht="36.950000000000003" customHeight="1" x14ac:dyDescent="0.3">
      <c r="B39" s="33"/>
      <c r="C39" s="53" t="s">
        <v>45</v>
      </c>
      <c r="AR39" s="33"/>
    </row>
    <row r="40" spans="2:56" s="1" customFormat="1" ht="6.95" customHeight="1" x14ac:dyDescent="0.3">
      <c r="B40" s="33"/>
      <c r="AR40" s="33"/>
    </row>
    <row r="41" spans="2:56" s="3" customFormat="1" ht="14.45" customHeight="1" x14ac:dyDescent="0.3">
      <c r="B41" s="54"/>
      <c r="C41" s="55" t="s">
        <v>15</v>
      </c>
      <c r="L41" s="3" t="str">
        <f>K5</f>
        <v>DPS05052018</v>
      </c>
      <c r="AR41" s="54"/>
    </row>
    <row r="42" spans="2:56" s="4" customFormat="1" ht="36.950000000000003" customHeight="1" x14ac:dyDescent="0.3">
      <c r="B42" s="56"/>
      <c r="C42" s="57" t="s">
        <v>17</v>
      </c>
      <c r="L42" s="521" t="str">
        <f>K6</f>
        <v>Valdice - modernizace tepelného hospodářství EED - SO 02 - Prádelna obj. 29</v>
      </c>
      <c r="M42" s="522"/>
      <c r="N42" s="522"/>
      <c r="O42" s="522"/>
      <c r="P42" s="522"/>
      <c r="Q42" s="522"/>
      <c r="R42" s="522"/>
      <c r="S42" s="522"/>
      <c r="T42" s="522"/>
      <c r="U42" s="522"/>
      <c r="V42" s="522"/>
      <c r="W42" s="522"/>
      <c r="X42" s="522"/>
      <c r="Y42" s="522"/>
      <c r="Z42" s="522"/>
      <c r="AA42" s="522"/>
      <c r="AB42" s="522"/>
      <c r="AC42" s="522"/>
      <c r="AD42" s="522"/>
      <c r="AE42" s="522"/>
      <c r="AF42" s="522"/>
      <c r="AG42" s="522"/>
      <c r="AH42" s="522"/>
      <c r="AI42" s="522"/>
      <c r="AJ42" s="522"/>
      <c r="AK42" s="522"/>
      <c r="AL42" s="522"/>
      <c r="AM42" s="522"/>
      <c r="AN42" s="522"/>
      <c r="AO42" s="522"/>
      <c r="AR42" s="56"/>
    </row>
    <row r="43" spans="2:56" s="1" customFormat="1" ht="6.95" customHeight="1" x14ac:dyDescent="0.3">
      <c r="B43" s="33"/>
      <c r="AR43" s="33"/>
    </row>
    <row r="44" spans="2:56" s="1" customFormat="1" ht="15" x14ac:dyDescent="0.3">
      <c r="B44" s="33"/>
      <c r="C44" s="55" t="s">
        <v>21</v>
      </c>
      <c r="L44" s="58" t="str">
        <f>IF(K8="","",K8)</f>
        <v/>
      </c>
      <c r="AI44" s="55" t="s">
        <v>23</v>
      </c>
      <c r="AM44" s="523" t="str">
        <f>IF(AN8= "","",AN8)</f>
        <v>1. 5. 2018</v>
      </c>
      <c r="AN44" s="523"/>
      <c r="AR44" s="33"/>
    </row>
    <row r="45" spans="2:56" s="1" customFormat="1" ht="6.95" customHeight="1" x14ac:dyDescent="0.3">
      <c r="B45" s="33"/>
      <c r="AR45" s="33"/>
    </row>
    <row r="46" spans="2:56" s="1" customFormat="1" ht="15" x14ac:dyDescent="0.3">
      <c r="B46" s="33"/>
      <c r="C46" s="55" t="s">
        <v>24</v>
      </c>
      <c r="L46" s="3" t="str">
        <f>IF(E11= "","",E11)</f>
        <v>Vězeňská služba České republiky</v>
      </c>
      <c r="AI46" s="55" t="s">
        <v>28</v>
      </c>
      <c r="AM46" s="524" t="str">
        <f>IF(E17="","",E17)</f>
        <v>PDE s.r.o.</v>
      </c>
      <c r="AN46" s="524"/>
      <c r="AO46" s="524"/>
      <c r="AP46" s="524"/>
      <c r="AR46" s="33"/>
      <c r="AS46" s="525" t="s">
        <v>46</v>
      </c>
      <c r="AT46" s="526"/>
      <c r="AU46" s="60"/>
      <c r="AV46" s="60"/>
      <c r="AW46" s="60"/>
      <c r="AX46" s="60"/>
      <c r="AY46" s="60"/>
      <c r="AZ46" s="60"/>
      <c r="BA46" s="60"/>
      <c r="BB46" s="60"/>
      <c r="BC46" s="60"/>
      <c r="BD46" s="61"/>
    </row>
    <row r="47" spans="2:56" s="1" customFormat="1" ht="15" x14ac:dyDescent="0.3">
      <c r="B47" s="33"/>
      <c r="C47" s="55" t="s">
        <v>27</v>
      </c>
      <c r="L47" s="3" t="str">
        <f>IF(E14="","",E14)</f>
        <v xml:space="preserve"> </v>
      </c>
      <c r="AR47" s="33"/>
      <c r="AS47" s="527"/>
      <c r="AT47" s="528"/>
      <c r="AU47" s="34"/>
      <c r="AV47" s="34"/>
      <c r="AW47" s="34"/>
      <c r="AX47" s="34"/>
      <c r="AY47" s="34"/>
      <c r="AZ47" s="34"/>
      <c r="BA47" s="34"/>
      <c r="BB47" s="34"/>
      <c r="BC47" s="34"/>
      <c r="BD47" s="62"/>
    </row>
    <row r="48" spans="2:56" s="1" customFormat="1" ht="10.9" customHeight="1" x14ac:dyDescent="0.3">
      <c r="B48" s="33"/>
      <c r="AR48" s="33"/>
      <c r="AS48" s="527"/>
      <c r="AT48" s="528"/>
      <c r="AU48" s="34"/>
      <c r="AV48" s="34"/>
      <c r="AW48" s="34"/>
      <c r="AX48" s="34"/>
      <c r="AY48" s="34"/>
      <c r="AZ48" s="34"/>
      <c r="BA48" s="34"/>
      <c r="BB48" s="34"/>
      <c r="BC48" s="34"/>
      <c r="BD48" s="62"/>
    </row>
    <row r="49" spans="1:91" s="1" customFormat="1" ht="29.25" customHeight="1" x14ac:dyDescent="0.3">
      <c r="B49" s="33"/>
      <c r="C49" s="530" t="s">
        <v>47</v>
      </c>
      <c r="D49" s="531"/>
      <c r="E49" s="531"/>
      <c r="F49" s="531"/>
      <c r="G49" s="531"/>
      <c r="H49" s="63"/>
      <c r="I49" s="532" t="s">
        <v>48</v>
      </c>
      <c r="J49" s="531"/>
      <c r="K49" s="531"/>
      <c r="L49" s="531"/>
      <c r="M49" s="531"/>
      <c r="N49" s="531"/>
      <c r="O49" s="531"/>
      <c r="P49" s="531"/>
      <c r="Q49" s="531"/>
      <c r="R49" s="531"/>
      <c r="S49" s="531"/>
      <c r="T49" s="531"/>
      <c r="U49" s="531"/>
      <c r="V49" s="531"/>
      <c r="W49" s="531"/>
      <c r="X49" s="531"/>
      <c r="Y49" s="531"/>
      <c r="Z49" s="531"/>
      <c r="AA49" s="531"/>
      <c r="AB49" s="531"/>
      <c r="AC49" s="531"/>
      <c r="AD49" s="531"/>
      <c r="AE49" s="531"/>
      <c r="AF49" s="531"/>
      <c r="AG49" s="533" t="s">
        <v>49</v>
      </c>
      <c r="AH49" s="531"/>
      <c r="AI49" s="531"/>
      <c r="AJ49" s="531"/>
      <c r="AK49" s="531"/>
      <c r="AL49" s="531"/>
      <c r="AM49" s="531"/>
      <c r="AN49" s="532" t="s">
        <v>50</v>
      </c>
      <c r="AO49" s="531"/>
      <c r="AP49" s="531"/>
      <c r="AQ49" s="64" t="s">
        <v>51</v>
      </c>
      <c r="AR49" s="33"/>
      <c r="AS49" s="65" t="s">
        <v>52</v>
      </c>
      <c r="AT49" s="66" t="s">
        <v>53</v>
      </c>
      <c r="AU49" s="66" t="s">
        <v>54</v>
      </c>
      <c r="AV49" s="66" t="s">
        <v>55</v>
      </c>
      <c r="AW49" s="66" t="s">
        <v>56</v>
      </c>
      <c r="AX49" s="66" t="s">
        <v>57</v>
      </c>
      <c r="AY49" s="66" t="s">
        <v>58</v>
      </c>
      <c r="AZ49" s="66" t="s">
        <v>59</v>
      </c>
      <c r="BA49" s="66" t="s">
        <v>60</v>
      </c>
      <c r="BB49" s="66" t="s">
        <v>61</v>
      </c>
      <c r="BC49" s="66" t="s">
        <v>62</v>
      </c>
      <c r="BD49" s="67" t="s">
        <v>63</v>
      </c>
    </row>
    <row r="50" spans="1:91" s="1" customFormat="1" ht="10.9" customHeight="1" x14ac:dyDescent="0.3">
      <c r="B50" s="33"/>
      <c r="AR50" s="33"/>
      <c r="AS50" s="68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1"/>
    </row>
    <row r="51" spans="1:91" s="4" customFormat="1" ht="32.450000000000003" customHeight="1" x14ac:dyDescent="0.3">
      <c r="B51" s="56"/>
      <c r="C51" s="69" t="s">
        <v>64</v>
      </c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537">
        <f>ROUND(SUM(AG52:AG65),2)</f>
        <v>0</v>
      </c>
      <c r="AH51" s="537"/>
      <c r="AI51" s="537"/>
      <c r="AJ51" s="537"/>
      <c r="AK51" s="537"/>
      <c r="AL51" s="537"/>
      <c r="AM51" s="537"/>
      <c r="AN51" s="538">
        <f>SUM(AN52:AP66)</f>
        <v>0</v>
      </c>
      <c r="AO51" s="538"/>
      <c r="AP51" s="538"/>
      <c r="AQ51" s="71" t="s">
        <v>5</v>
      </c>
      <c r="AR51" s="56"/>
      <c r="AS51" s="72">
        <f>ROUND(SUM(AS52:AS65),2)</f>
        <v>0</v>
      </c>
      <c r="AT51" s="73" t="e">
        <f t="shared" ref="AT51:AT65" si="0">ROUND(SUM(AV51:AW51),2)</f>
        <v>#REF!</v>
      </c>
      <c r="AU51" s="74" t="e">
        <f>ROUND(SUM(AU52:AU65),5)</f>
        <v>#REF!</v>
      </c>
      <c r="AV51" s="73" t="e">
        <f>ROUND(AZ51*L26,2)</f>
        <v>#REF!</v>
      </c>
      <c r="AW51" s="73" t="e">
        <f>ROUND(BA51*L27,2)</f>
        <v>#REF!</v>
      </c>
      <c r="AX51" s="73" t="e">
        <f>ROUND(BB51*L26,2)</f>
        <v>#REF!</v>
      </c>
      <c r="AY51" s="73" t="e">
        <f>ROUND(BC51*L27,2)</f>
        <v>#REF!</v>
      </c>
      <c r="AZ51" s="73" t="e">
        <f>ROUND(SUM(AZ52:AZ65),2)</f>
        <v>#REF!</v>
      </c>
      <c r="BA51" s="73" t="e">
        <f>ROUND(SUM(BA52:BA65),2)</f>
        <v>#REF!</v>
      </c>
      <c r="BB51" s="73" t="e">
        <f>ROUND(SUM(BB52:BB65),2)</f>
        <v>#REF!</v>
      </c>
      <c r="BC51" s="73" t="e">
        <f>ROUND(SUM(BC52:BC65),2)</f>
        <v>#REF!</v>
      </c>
      <c r="BD51" s="75" t="e">
        <f>ROUND(SUM(BD52:BD65),2)</f>
        <v>#REF!</v>
      </c>
      <c r="BS51" s="57" t="s">
        <v>65</v>
      </c>
      <c r="BT51" s="57" t="s">
        <v>66</v>
      </c>
      <c r="BU51" s="76" t="s">
        <v>67</v>
      </c>
      <c r="BV51" s="57" t="s">
        <v>68</v>
      </c>
      <c r="BW51" s="57" t="s">
        <v>7</v>
      </c>
      <c r="BX51" s="57" t="s">
        <v>69</v>
      </c>
      <c r="CL51" s="57" t="s">
        <v>5</v>
      </c>
    </row>
    <row r="52" spans="1:91" s="5" customFormat="1" ht="16.5" customHeight="1" x14ac:dyDescent="0.3">
      <c r="A52" s="77" t="s">
        <v>70</v>
      </c>
      <c r="B52" s="78"/>
      <c r="C52" s="79"/>
      <c r="D52" s="536" t="s">
        <v>71</v>
      </c>
      <c r="E52" s="536"/>
      <c r="F52" s="536"/>
      <c r="G52" s="536"/>
      <c r="H52" s="536"/>
      <c r="I52" s="80"/>
      <c r="J52" s="536" t="s">
        <v>72</v>
      </c>
      <c r="K52" s="536"/>
      <c r="L52" s="536"/>
      <c r="M52" s="536"/>
      <c r="N52" s="536"/>
      <c r="O52" s="536"/>
      <c r="P52" s="536"/>
      <c r="Q52" s="536"/>
      <c r="R52" s="536"/>
      <c r="S52" s="536"/>
      <c r="T52" s="536"/>
      <c r="U52" s="536"/>
      <c r="V52" s="536"/>
      <c r="W52" s="536"/>
      <c r="X52" s="536"/>
      <c r="Y52" s="536"/>
      <c r="Z52" s="536"/>
      <c r="AA52" s="536"/>
      <c r="AB52" s="536"/>
      <c r="AC52" s="536"/>
      <c r="AD52" s="536"/>
      <c r="AE52" s="536"/>
      <c r="AF52" s="536"/>
      <c r="AG52" s="534">
        <f>'D.1.1 - Architektonicko -...'!J27</f>
        <v>0</v>
      </c>
      <c r="AH52" s="535"/>
      <c r="AI52" s="535"/>
      <c r="AJ52" s="535"/>
      <c r="AK52" s="535"/>
      <c r="AL52" s="535"/>
      <c r="AM52" s="535"/>
      <c r="AN52" s="534">
        <f>'D.1.1 - Architektonicko -...'!J36</f>
        <v>0</v>
      </c>
      <c r="AO52" s="535"/>
      <c r="AP52" s="535"/>
      <c r="AQ52" s="81" t="s">
        <v>73</v>
      </c>
      <c r="AR52" s="78"/>
      <c r="AS52" s="82">
        <v>0</v>
      </c>
      <c r="AT52" s="83" t="e">
        <f t="shared" si="0"/>
        <v>#REF!</v>
      </c>
      <c r="AU52" s="84" t="e">
        <f>#REF!</f>
        <v>#REF!</v>
      </c>
      <c r="AV52" s="83" t="e">
        <f>#REF!</f>
        <v>#REF!</v>
      </c>
      <c r="AW52" s="83" t="e">
        <f>#REF!</f>
        <v>#REF!</v>
      </c>
      <c r="AX52" s="83" t="e">
        <f>#REF!</f>
        <v>#REF!</v>
      </c>
      <c r="AY52" s="83" t="e">
        <f>#REF!</f>
        <v>#REF!</v>
      </c>
      <c r="AZ52" s="83" t="e">
        <f>#REF!</f>
        <v>#REF!</v>
      </c>
      <c r="BA52" s="83" t="e">
        <f>#REF!</f>
        <v>#REF!</v>
      </c>
      <c r="BB52" s="83" t="e">
        <f>#REF!</f>
        <v>#REF!</v>
      </c>
      <c r="BC52" s="83" t="e">
        <f>#REF!</f>
        <v>#REF!</v>
      </c>
      <c r="BD52" s="85" t="e">
        <f>#REF!</f>
        <v>#REF!</v>
      </c>
      <c r="BE52" s="513"/>
      <c r="BF52" s="514"/>
      <c r="BG52" s="514"/>
      <c r="BT52" s="86" t="s">
        <v>74</v>
      </c>
      <c r="BV52" s="86" t="s">
        <v>68</v>
      </c>
      <c r="BW52" s="86" t="s">
        <v>75</v>
      </c>
      <c r="BX52" s="86" t="s">
        <v>7</v>
      </c>
      <c r="CL52" s="86" t="s">
        <v>5</v>
      </c>
      <c r="CM52" s="86" t="s">
        <v>76</v>
      </c>
    </row>
    <row r="53" spans="1:91" s="5" customFormat="1" ht="16.5" customHeight="1" x14ac:dyDescent="0.3">
      <c r="A53" s="77" t="s">
        <v>70</v>
      </c>
      <c r="B53" s="78"/>
      <c r="C53" s="79"/>
      <c r="D53" s="536" t="s">
        <v>77</v>
      </c>
      <c r="E53" s="536"/>
      <c r="F53" s="536"/>
      <c r="G53" s="536"/>
      <c r="H53" s="536"/>
      <c r="I53" s="80"/>
      <c r="J53" s="536" t="s">
        <v>78</v>
      </c>
      <c r="K53" s="536"/>
      <c r="L53" s="536"/>
      <c r="M53" s="536"/>
      <c r="N53" s="536"/>
      <c r="O53" s="536"/>
      <c r="P53" s="536"/>
      <c r="Q53" s="536"/>
      <c r="R53" s="536"/>
      <c r="S53" s="536"/>
      <c r="T53" s="536"/>
      <c r="U53" s="536"/>
      <c r="V53" s="536"/>
      <c r="W53" s="536"/>
      <c r="X53" s="536"/>
      <c r="Y53" s="536"/>
      <c r="Z53" s="536"/>
      <c r="AA53" s="536"/>
      <c r="AB53" s="536"/>
      <c r="AC53" s="536"/>
      <c r="AD53" s="536"/>
      <c r="AE53" s="536"/>
      <c r="AF53" s="536"/>
      <c r="AG53" s="534">
        <f>'D.1.4.a - Zdravotně techn...'!J27</f>
        <v>0</v>
      </c>
      <c r="AH53" s="535"/>
      <c r="AI53" s="535"/>
      <c r="AJ53" s="535"/>
      <c r="AK53" s="535"/>
      <c r="AL53" s="535"/>
      <c r="AM53" s="535"/>
      <c r="AN53" s="534">
        <f>AG53*1.21</f>
        <v>0</v>
      </c>
      <c r="AO53" s="535"/>
      <c r="AP53" s="535"/>
      <c r="AQ53" s="81" t="s">
        <v>73</v>
      </c>
      <c r="AR53" s="78"/>
      <c r="AS53" s="82">
        <v>0</v>
      </c>
      <c r="AT53" s="83" t="e">
        <f t="shared" si="0"/>
        <v>#REF!</v>
      </c>
      <c r="AU53" s="84" t="e">
        <f>#REF!</f>
        <v>#REF!</v>
      </c>
      <c r="AV53" s="83" t="e">
        <f>#REF!</f>
        <v>#REF!</v>
      </c>
      <c r="AW53" s="83" t="e">
        <f>#REF!</f>
        <v>#REF!</v>
      </c>
      <c r="AX53" s="83" t="e">
        <f>#REF!</f>
        <v>#REF!</v>
      </c>
      <c r="AY53" s="83" t="e">
        <f>#REF!</f>
        <v>#REF!</v>
      </c>
      <c r="AZ53" s="83" t="e">
        <f>#REF!</f>
        <v>#REF!</v>
      </c>
      <c r="BA53" s="83" t="e">
        <f>#REF!</f>
        <v>#REF!</v>
      </c>
      <c r="BB53" s="83" t="e">
        <f>#REF!</f>
        <v>#REF!</v>
      </c>
      <c r="BC53" s="83" t="e">
        <f>#REF!</f>
        <v>#REF!</v>
      </c>
      <c r="BD53" s="85" t="e">
        <f>#REF!</f>
        <v>#REF!</v>
      </c>
      <c r="BE53" s="513"/>
      <c r="BF53" s="514"/>
      <c r="BG53" s="514"/>
      <c r="BT53" s="86" t="s">
        <v>74</v>
      </c>
      <c r="BV53" s="86" t="s">
        <v>68</v>
      </c>
      <c r="BW53" s="86" t="s">
        <v>79</v>
      </c>
      <c r="BX53" s="86" t="s">
        <v>7</v>
      </c>
      <c r="CL53" s="86" t="s">
        <v>5</v>
      </c>
      <c r="CM53" s="86" t="s">
        <v>76</v>
      </c>
    </row>
    <row r="54" spans="1:91" s="5" customFormat="1" ht="16.5" customHeight="1" x14ac:dyDescent="0.3">
      <c r="A54" s="77" t="s">
        <v>70</v>
      </c>
      <c r="B54" s="78"/>
      <c r="C54" s="79"/>
      <c r="D54" s="536" t="s">
        <v>80</v>
      </c>
      <c r="E54" s="536"/>
      <c r="F54" s="536"/>
      <c r="G54" s="536"/>
      <c r="H54" s="536"/>
      <c r="I54" s="80"/>
      <c r="J54" s="536" t="s">
        <v>81</v>
      </c>
      <c r="K54" s="536"/>
      <c r="L54" s="536"/>
      <c r="M54" s="536"/>
      <c r="N54" s="536"/>
      <c r="O54" s="536"/>
      <c r="P54" s="536"/>
      <c r="Q54" s="536"/>
      <c r="R54" s="536"/>
      <c r="S54" s="536"/>
      <c r="T54" s="536"/>
      <c r="U54" s="536"/>
      <c r="V54" s="536"/>
      <c r="W54" s="536"/>
      <c r="X54" s="536"/>
      <c r="Y54" s="536"/>
      <c r="Z54" s="536"/>
      <c r="AA54" s="536"/>
      <c r="AB54" s="536"/>
      <c r="AC54" s="536"/>
      <c r="AD54" s="536"/>
      <c r="AE54" s="536"/>
      <c r="AF54" s="536"/>
      <c r="AG54" s="534">
        <f>'D.1.4.b - Plynové zařízení'!J27</f>
        <v>0</v>
      </c>
      <c r="AH54" s="535"/>
      <c r="AI54" s="535"/>
      <c r="AJ54" s="535"/>
      <c r="AK54" s="535"/>
      <c r="AL54" s="535"/>
      <c r="AM54" s="535"/>
      <c r="AN54" s="534">
        <f>AG54*1.21</f>
        <v>0</v>
      </c>
      <c r="AO54" s="535"/>
      <c r="AP54" s="535"/>
      <c r="AQ54" s="81" t="s">
        <v>73</v>
      </c>
      <c r="AR54" s="78"/>
      <c r="AS54" s="82">
        <v>0</v>
      </c>
      <c r="AT54" s="83" t="e">
        <f t="shared" si="0"/>
        <v>#REF!</v>
      </c>
      <c r="AU54" s="84" t="e">
        <f>#REF!</f>
        <v>#REF!</v>
      </c>
      <c r="AV54" s="83" t="e">
        <f>#REF!</f>
        <v>#REF!</v>
      </c>
      <c r="AW54" s="83" t="e">
        <f>#REF!</f>
        <v>#REF!</v>
      </c>
      <c r="AX54" s="83" t="e">
        <f>#REF!</f>
        <v>#REF!</v>
      </c>
      <c r="AY54" s="83" t="e">
        <f>#REF!</f>
        <v>#REF!</v>
      </c>
      <c r="AZ54" s="83" t="e">
        <f>#REF!</f>
        <v>#REF!</v>
      </c>
      <c r="BA54" s="83" t="e">
        <f>#REF!</f>
        <v>#REF!</v>
      </c>
      <c r="BB54" s="83" t="e">
        <f>#REF!</f>
        <v>#REF!</v>
      </c>
      <c r="BC54" s="83" t="e">
        <f>#REF!</f>
        <v>#REF!</v>
      </c>
      <c r="BD54" s="85" t="e">
        <f>#REF!</f>
        <v>#REF!</v>
      </c>
      <c r="BE54" s="513"/>
      <c r="BF54" s="514"/>
      <c r="BG54" s="514"/>
      <c r="BT54" s="86" t="s">
        <v>74</v>
      </c>
      <c r="BV54" s="86" t="s">
        <v>68</v>
      </c>
      <c r="BW54" s="86" t="s">
        <v>82</v>
      </c>
      <c r="BX54" s="86" t="s">
        <v>7</v>
      </c>
      <c r="CL54" s="86" t="s">
        <v>5</v>
      </c>
      <c r="CM54" s="86" t="s">
        <v>76</v>
      </c>
    </row>
    <row r="55" spans="1:91" s="5" customFormat="1" ht="31.5" customHeight="1" x14ac:dyDescent="0.3">
      <c r="A55" s="77" t="s">
        <v>70</v>
      </c>
      <c r="B55" s="78"/>
      <c r="C55" s="79"/>
      <c r="D55" s="536" t="s">
        <v>83</v>
      </c>
      <c r="E55" s="536"/>
      <c r="F55" s="536"/>
      <c r="G55" s="536"/>
      <c r="H55" s="536"/>
      <c r="I55" s="80"/>
      <c r="J55" s="536" t="s">
        <v>84</v>
      </c>
      <c r="K55" s="536"/>
      <c r="L55" s="536"/>
      <c r="M55" s="536"/>
      <c r="N55" s="536"/>
      <c r="O55" s="536"/>
      <c r="P55" s="536"/>
      <c r="Q55" s="536"/>
      <c r="R55" s="536"/>
      <c r="S55" s="536"/>
      <c r="T55" s="536"/>
      <c r="U55" s="536"/>
      <c r="V55" s="536"/>
      <c r="W55" s="536"/>
      <c r="X55" s="536"/>
      <c r="Y55" s="536"/>
      <c r="Z55" s="536"/>
      <c r="AA55" s="536"/>
      <c r="AB55" s="536"/>
      <c r="AC55" s="536"/>
      <c r="AD55" s="536"/>
      <c r="AE55" s="536"/>
      <c r="AF55" s="536"/>
      <c r="AG55" s="534">
        <f>'D.1.4.c - 01 - Zařízení p...'!J27</f>
        <v>0</v>
      </c>
      <c r="AH55" s="535"/>
      <c r="AI55" s="535"/>
      <c r="AJ55" s="535"/>
      <c r="AK55" s="535"/>
      <c r="AL55" s="535"/>
      <c r="AM55" s="535"/>
      <c r="AN55" s="534">
        <f t="shared" ref="AN55:AN63" si="1">SUM(AG55,AT55)</f>
        <v>0</v>
      </c>
      <c r="AO55" s="535"/>
      <c r="AP55" s="535"/>
      <c r="AQ55" s="81" t="s">
        <v>73</v>
      </c>
      <c r="AR55" s="78"/>
      <c r="AS55" s="82">
        <v>0</v>
      </c>
      <c r="AT55" s="83">
        <f t="shared" si="0"/>
        <v>0</v>
      </c>
      <c r="AU55" s="84">
        <f>'D.1.4.c - 01 - Zařízení p...'!P81</f>
        <v>186.60599999999999</v>
      </c>
      <c r="AV55" s="83">
        <f>'D.1.4.c - 01 - Zařízení p...'!J30</f>
        <v>0</v>
      </c>
      <c r="AW55" s="83">
        <f>'D.1.4.c - 01 - Zařízení p...'!J31</f>
        <v>0</v>
      </c>
      <c r="AX55" s="83">
        <f>'D.1.4.c - 01 - Zařízení p...'!J32</f>
        <v>0</v>
      </c>
      <c r="AY55" s="83">
        <f>'D.1.4.c - 01 - Zařízení p...'!J33</f>
        <v>0</v>
      </c>
      <c r="AZ55" s="83">
        <f>'D.1.4.c - 01 - Zařízení p...'!F30</f>
        <v>0</v>
      </c>
      <c r="BA55" s="83">
        <f>'D.1.4.c - 01 - Zařízení p...'!F31</f>
        <v>0</v>
      </c>
      <c r="BB55" s="83">
        <f>'D.1.4.c - 01 - Zařízení p...'!F32</f>
        <v>0</v>
      </c>
      <c r="BC55" s="83">
        <f>'D.1.4.c - 01 - Zařízení p...'!F33</f>
        <v>0</v>
      </c>
      <c r="BD55" s="85">
        <f>'D.1.4.c - 01 - Zařízení p...'!F34</f>
        <v>0</v>
      </c>
      <c r="BE55" s="513"/>
      <c r="BF55" s="514"/>
      <c r="BG55" s="514"/>
      <c r="BT55" s="86" t="s">
        <v>74</v>
      </c>
      <c r="BV55" s="86" t="s">
        <v>68</v>
      </c>
      <c r="BW55" s="86" t="s">
        <v>85</v>
      </c>
      <c r="BX55" s="86" t="s">
        <v>7</v>
      </c>
      <c r="CL55" s="86" t="s">
        <v>5</v>
      </c>
      <c r="CM55" s="86" t="s">
        <v>76</v>
      </c>
    </row>
    <row r="56" spans="1:91" s="5" customFormat="1" ht="31.5" customHeight="1" x14ac:dyDescent="0.3">
      <c r="A56" s="77" t="s">
        <v>70</v>
      </c>
      <c r="B56" s="78"/>
      <c r="C56" s="79"/>
      <c r="D56" s="536" t="s">
        <v>86</v>
      </c>
      <c r="E56" s="536"/>
      <c r="F56" s="536"/>
      <c r="G56" s="536"/>
      <c r="H56" s="536"/>
      <c r="I56" s="80"/>
      <c r="J56" s="536" t="s">
        <v>87</v>
      </c>
      <c r="K56" s="536"/>
      <c r="L56" s="536"/>
      <c r="M56" s="536"/>
      <c r="N56" s="536"/>
      <c r="O56" s="536"/>
      <c r="P56" s="536"/>
      <c r="Q56" s="536"/>
      <c r="R56" s="536"/>
      <c r="S56" s="536"/>
      <c r="T56" s="536"/>
      <c r="U56" s="536"/>
      <c r="V56" s="536"/>
      <c r="W56" s="536"/>
      <c r="X56" s="536"/>
      <c r="Y56" s="536"/>
      <c r="Z56" s="536"/>
      <c r="AA56" s="536"/>
      <c r="AB56" s="536"/>
      <c r="AC56" s="536"/>
      <c r="AD56" s="536"/>
      <c r="AE56" s="536"/>
      <c r="AF56" s="536"/>
      <c r="AG56" s="534">
        <f>'D.1.4.c - 02 - Zařízení p...'!J27</f>
        <v>0</v>
      </c>
      <c r="AH56" s="535"/>
      <c r="AI56" s="535"/>
      <c r="AJ56" s="535"/>
      <c r="AK56" s="535"/>
      <c r="AL56" s="535"/>
      <c r="AM56" s="535"/>
      <c r="AN56" s="534">
        <f t="shared" si="1"/>
        <v>0</v>
      </c>
      <c r="AO56" s="535"/>
      <c r="AP56" s="535"/>
      <c r="AQ56" s="81" t="s">
        <v>73</v>
      </c>
      <c r="AR56" s="78"/>
      <c r="AS56" s="82">
        <v>0</v>
      </c>
      <c r="AT56" s="83">
        <f t="shared" si="0"/>
        <v>0</v>
      </c>
      <c r="AU56" s="84">
        <f>'D.1.4.c - 02 - Zařízení p...'!P81</f>
        <v>220.71000000000004</v>
      </c>
      <c r="AV56" s="83">
        <f>'D.1.4.c - 02 - Zařízení p...'!J30</f>
        <v>0</v>
      </c>
      <c r="AW56" s="83">
        <f>'D.1.4.c - 02 - Zařízení p...'!J31</f>
        <v>0</v>
      </c>
      <c r="AX56" s="83">
        <f>'D.1.4.c - 02 - Zařízení p...'!J32</f>
        <v>0</v>
      </c>
      <c r="AY56" s="83">
        <f>'D.1.4.c - 02 - Zařízení p...'!J33</f>
        <v>0</v>
      </c>
      <c r="AZ56" s="83">
        <f>'D.1.4.c - 02 - Zařízení p...'!F30</f>
        <v>0</v>
      </c>
      <c r="BA56" s="83">
        <f>'D.1.4.c - 02 - Zařízení p...'!F31</f>
        <v>0</v>
      </c>
      <c r="BB56" s="83">
        <f>'D.1.4.c - 02 - Zařízení p...'!F32</f>
        <v>0</v>
      </c>
      <c r="BC56" s="83">
        <f>'D.1.4.c - 02 - Zařízení p...'!F33</f>
        <v>0</v>
      </c>
      <c r="BD56" s="85">
        <f>'D.1.4.c - 02 - Zařízení p...'!F34</f>
        <v>0</v>
      </c>
      <c r="BE56" s="513"/>
      <c r="BF56" s="514"/>
      <c r="BG56" s="514"/>
      <c r="BT56" s="86" t="s">
        <v>74</v>
      </c>
      <c r="BV56" s="86" t="s">
        <v>68</v>
      </c>
      <c r="BW56" s="86" t="s">
        <v>88</v>
      </c>
      <c r="BX56" s="86" t="s">
        <v>7</v>
      </c>
      <c r="CL56" s="86" t="s">
        <v>5</v>
      </c>
      <c r="CM56" s="86" t="s">
        <v>76</v>
      </c>
    </row>
    <row r="57" spans="1:91" s="5" customFormat="1" ht="31.5" customHeight="1" x14ac:dyDescent="0.3">
      <c r="A57" s="77" t="s">
        <v>70</v>
      </c>
      <c r="B57" s="78"/>
      <c r="C57" s="79"/>
      <c r="D57" s="536" t="s">
        <v>89</v>
      </c>
      <c r="E57" s="536"/>
      <c r="F57" s="536"/>
      <c r="G57" s="536"/>
      <c r="H57" s="536"/>
      <c r="I57" s="80"/>
      <c r="J57" s="536" t="s">
        <v>90</v>
      </c>
      <c r="K57" s="536"/>
      <c r="L57" s="536"/>
      <c r="M57" s="536"/>
      <c r="N57" s="536"/>
      <c r="O57" s="536"/>
      <c r="P57" s="536"/>
      <c r="Q57" s="536"/>
      <c r="R57" s="536"/>
      <c r="S57" s="536"/>
      <c r="T57" s="536"/>
      <c r="U57" s="536"/>
      <c r="V57" s="536"/>
      <c r="W57" s="536"/>
      <c r="X57" s="536"/>
      <c r="Y57" s="536"/>
      <c r="Z57" s="536"/>
      <c r="AA57" s="536"/>
      <c r="AB57" s="536"/>
      <c r="AC57" s="536"/>
      <c r="AD57" s="536"/>
      <c r="AE57" s="536"/>
      <c r="AF57" s="536"/>
      <c r="AG57" s="534">
        <f>'D.1.4.c - 03 - Zařízení p...'!J27</f>
        <v>0</v>
      </c>
      <c r="AH57" s="535"/>
      <c r="AI57" s="535"/>
      <c r="AJ57" s="535"/>
      <c r="AK57" s="535"/>
      <c r="AL57" s="535"/>
      <c r="AM57" s="535"/>
      <c r="AN57" s="534">
        <f t="shared" si="1"/>
        <v>0</v>
      </c>
      <c r="AO57" s="535"/>
      <c r="AP57" s="535"/>
      <c r="AQ57" s="81" t="s">
        <v>73</v>
      </c>
      <c r="AR57" s="78"/>
      <c r="AS57" s="82">
        <v>0</v>
      </c>
      <c r="AT57" s="83">
        <f t="shared" si="0"/>
        <v>0</v>
      </c>
      <c r="AU57" s="84">
        <f>'D.1.4.c - 03 - Zařízení p...'!P81</f>
        <v>0</v>
      </c>
      <c r="AV57" s="83">
        <f>'D.1.4.c - 03 - Zařízení p...'!J30</f>
        <v>0</v>
      </c>
      <c r="AW57" s="83">
        <f>'D.1.4.c - 03 - Zařízení p...'!J31</f>
        <v>0</v>
      </c>
      <c r="AX57" s="83">
        <f>'D.1.4.c - 03 - Zařízení p...'!J32</f>
        <v>0</v>
      </c>
      <c r="AY57" s="83">
        <f>'D.1.4.c - 03 - Zařízení p...'!J33</f>
        <v>0</v>
      </c>
      <c r="AZ57" s="83">
        <f>'D.1.4.c - 03 - Zařízení p...'!F30</f>
        <v>0</v>
      </c>
      <c r="BA57" s="83">
        <f>'D.1.4.c - 03 - Zařízení p...'!F31</f>
        <v>0</v>
      </c>
      <c r="BB57" s="83">
        <f>'D.1.4.c - 03 - Zařízení p...'!F32</f>
        <v>0</v>
      </c>
      <c r="BC57" s="83">
        <f>'D.1.4.c - 03 - Zařízení p...'!F33</f>
        <v>0</v>
      </c>
      <c r="BD57" s="85">
        <f>'D.1.4.c - 03 - Zařízení p...'!F34</f>
        <v>0</v>
      </c>
      <c r="BE57" s="513"/>
      <c r="BF57" s="514"/>
      <c r="BG57" s="514"/>
      <c r="BT57" s="86" t="s">
        <v>74</v>
      </c>
      <c r="BV57" s="86" t="s">
        <v>68</v>
      </c>
      <c r="BW57" s="86" t="s">
        <v>91</v>
      </c>
      <c r="BX57" s="86" t="s">
        <v>7</v>
      </c>
      <c r="CL57" s="86" t="s">
        <v>5</v>
      </c>
      <c r="CM57" s="86" t="s">
        <v>76</v>
      </c>
    </row>
    <row r="58" spans="1:91" s="5" customFormat="1" ht="47.25" customHeight="1" x14ac:dyDescent="0.3">
      <c r="A58" s="77" t="s">
        <v>70</v>
      </c>
      <c r="B58" s="78"/>
      <c r="C58" s="79"/>
      <c r="D58" s="536" t="s">
        <v>92</v>
      </c>
      <c r="E58" s="536"/>
      <c r="F58" s="536"/>
      <c r="G58" s="536"/>
      <c r="H58" s="536"/>
      <c r="I58" s="80"/>
      <c r="J58" s="536" t="s">
        <v>93</v>
      </c>
      <c r="K58" s="536"/>
      <c r="L58" s="536"/>
      <c r="M58" s="536"/>
      <c r="N58" s="536"/>
      <c r="O58" s="536"/>
      <c r="P58" s="536"/>
      <c r="Q58" s="536"/>
      <c r="R58" s="536"/>
      <c r="S58" s="536"/>
      <c r="T58" s="536"/>
      <c r="U58" s="536"/>
      <c r="V58" s="536"/>
      <c r="W58" s="536"/>
      <c r="X58" s="536"/>
      <c r="Y58" s="536"/>
      <c r="Z58" s="536"/>
      <c r="AA58" s="536"/>
      <c r="AB58" s="536"/>
      <c r="AC58" s="536"/>
      <c r="AD58" s="536"/>
      <c r="AE58" s="536"/>
      <c r="AF58" s="536"/>
      <c r="AG58" s="534">
        <f>'D.1.4.c - 04 - Zařízení p...'!J27</f>
        <v>0</v>
      </c>
      <c r="AH58" s="535"/>
      <c r="AI58" s="535"/>
      <c r="AJ58" s="535"/>
      <c r="AK58" s="535"/>
      <c r="AL58" s="535"/>
      <c r="AM58" s="535"/>
      <c r="AN58" s="534">
        <f t="shared" si="1"/>
        <v>0</v>
      </c>
      <c r="AO58" s="535"/>
      <c r="AP58" s="535"/>
      <c r="AQ58" s="81" t="s">
        <v>73</v>
      </c>
      <c r="AR58" s="78"/>
      <c r="AS58" s="82">
        <v>0</v>
      </c>
      <c r="AT58" s="83">
        <f t="shared" si="0"/>
        <v>0</v>
      </c>
      <c r="AU58" s="84">
        <f>'D.1.4.c - 04 - Zařízení p...'!P79</f>
        <v>0</v>
      </c>
      <c r="AV58" s="83">
        <f>'D.1.4.c - 04 - Zařízení p...'!J30</f>
        <v>0</v>
      </c>
      <c r="AW58" s="83">
        <f>'D.1.4.c - 04 - Zařízení p...'!J31</f>
        <v>0</v>
      </c>
      <c r="AX58" s="83">
        <f>'D.1.4.c - 04 - Zařízení p...'!J32</f>
        <v>0</v>
      </c>
      <c r="AY58" s="83">
        <f>'D.1.4.c - 04 - Zařízení p...'!J33</f>
        <v>0</v>
      </c>
      <c r="AZ58" s="83">
        <f>'D.1.4.c - 04 - Zařízení p...'!F30</f>
        <v>0</v>
      </c>
      <c r="BA58" s="83">
        <f>'D.1.4.c - 04 - Zařízení p...'!F31</f>
        <v>0</v>
      </c>
      <c r="BB58" s="83">
        <f>'D.1.4.c - 04 - Zařízení p...'!F32</f>
        <v>0</v>
      </c>
      <c r="BC58" s="83">
        <f>'D.1.4.c - 04 - Zařízení p...'!F33</f>
        <v>0</v>
      </c>
      <c r="BD58" s="85">
        <f>'D.1.4.c - 04 - Zařízení p...'!F34</f>
        <v>0</v>
      </c>
      <c r="BE58" s="515"/>
      <c r="BF58" s="516"/>
      <c r="BG58" s="516"/>
      <c r="BT58" s="86" t="s">
        <v>74</v>
      </c>
      <c r="BV58" s="86" t="s">
        <v>68</v>
      </c>
      <c r="BW58" s="86" t="s">
        <v>94</v>
      </c>
      <c r="BX58" s="86" t="s">
        <v>7</v>
      </c>
      <c r="CL58" s="86" t="s">
        <v>5</v>
      </c>
      <c r="CM58" s="86" t="s">
        <v>76</v>
      </c>
    </row>
    <row r="59" spans="1:91" s="5" customFormat="1" ht="31.5" customHeight="1" x14ac:dyDescent="0.3">
      <c r="A59" s="77" t="s">
        <v>70</v>
      </c>
      <c r="B59" s="78"/>
      <c r="C59" s="79"/>
      <c r="D59" s="536" t="s">
        <v>95</v>
      </c>
      <c r="E59" s="536"/>
      <c r="F59" s="536"/>
      <c r="G59" s="536"/>
      <c r="H59" s="536"/>
      <c r="I59" s="80"/>
      <c r="J59" s="536" t="s">
        <v>96</v>
      </c>
      <c r="K59" s="536"/>
      <c r="L59" s="536"/>
      <c r="M59" s="536"/>
      <c r="N59" s="536"/>
      <c r="O59" s="536"/>
      <c r="P59" s="536"/>
      <c r="Q59" s="536"/>
      <c r="R59" s="536"/>
      <c r="S59" s="536"/>
      <c r="T59" s="536"/>
      <c r="U59" s="536"/>
      <c r="V59" s="536"/>
      <c r="W59" s="536"/>
      <c r="X59" s="536"/>
      <c r="Y59" s="536"/>
      <c r="Z59" s="536"/>
      <c r="AA59" s="536"/>
      <c r="AB59" s="536"/>
      <c r="AC59" s="536"/>
      <c r="AD59" s="536"/>
      <c r="AE59" s="536"/>
      <c r="AF59" s="536"/>
      <c r="AG59" s="534">
        <f>'D.1.4.d - 01 - Zařízení v...'!J27</f>
        <v>0</v>
      </c>
      <c r="AH59" s="535"/>
      <c r="AI59" s="535"/>
      <c r="AJ59" s="535"/>
      <c r="AK59" s="535"/>
      <c r="AL59" s="535"/>
      <c r="AM59" s="535"/>
      <c r="AN59" s="534">
        <f t="shared" si="1"/>
        <v>0</v>
      </c>
      <c r="AO59" s="535"/>
      <c r="AP59" s="535"/>
      <c r="AQ59" s="81" t="s">
        <v>73</v>
      </c>
      <c r="AR59" s="78"/>
      <c r="AS59" s="82">
        <v>0</v>
      </c>
      <c r="AT59" s="83">
        <f t="shared" si="0"/>
        <v>0</v>
      </c>
      <c r="AU59" s="84">
        <f>'D.1.4.d - 01 - Zařízení v...'!P78</f>
        <v>0</v>
      </c>
      <c r="AV59" s="83">
        <f>'D.1.4.d - 01 - Zařízení v...'!J30</f>
        <v>0</v>
      </c>
      <c r="AW59" s="83">
        <f>'D.1.4.d - 01 - Zařízení v...'!J31</f>
        <v>0</v>
      </c>
      <c r="AX59" s="83">
        <f>'D.1.4.d - 01 - Zařízení v...'!J32</f>
        <v>0</v>
      </c>
      <c r="AY59" s="83">
        <f>'D.1.4.d - 01 - Zařízení v...'!J33</f>
        <v>0</v>
      </c>
      <c r="AZ59" s="83">
        <f>'D.1.4.d - 01 - Zařízení v...'!F30</f>
        <v>0</v>
      </c>
      <c r="BA59" s="83">
        <f>'D.1.4.d - 01 - Zařízení v...'!F31</f>
        <v>0</v>
      </c>
      <c r="BB59" s="83">
        <f>'D.1.4.d - 01 - Zařízení v...'!F32</f>
        <v>0</v>
      </c>
      <c r="BC59" s="83">
        <f>'D.1.4.d - 01 - Zařízení v...'!F33</f>
        <v>0</v>
      </c>
      <c r="BD59" s="85">
        <f>'D.1.4.d - 01 - Zařízení v...'!F34</f>
        <v>0</v>
      </c>
      <c r="BE59" s="513"/>
      <c r="BF59" s="514"/>
      <c r="BG59" s="514"/>
      <c r="BT59" s="86" t="s">
        <v>74</v>
      </c>
      <c r="BV59" s="86" t="s">
        <v>68</v>
      </c>
      <c r="BW59" s="86" t="s">
        <v>97</v>
      </c>
      <c r="BX59" s="86" t="s">
        <v>7</v>
      </c>
      <c r="CL59" s="86" t="s">
        <v>5</v>
      </c>
      <c r="CM59" s="86" t="s">
        <v>76</v>
      </c>
    </row>
    <row r="60" spans="1:91" s="5" customFormat="1" ht="31.5" customHeight="1" x14ac:dyDescent="0.3">
      <c r="A60" s="77" t="s">
        <v>70</v>
      </c>
      <c r="B60" s="78"/>
      <c r="C60" s="79"/>
      <c r="D60" s="536" t="s">
        <v>98</v>
      </c>
      <c r="E60" s="536"/>
      <c r="F60" s="536"/>
      <c r="G60" s="536"/>
      <c r="H60" s="536"/>
      <c r="I60" s="80"/>
      <c r="J60" s="536" t="s">
        <v>99</v>
      </c>
      <c r="K60" s="536"/>
      <c r="L60" s="536"/>
      <c r="M60" s="536"/>
      <c r="N60" s="536"/>
      <c r="O60" s="536"/>
      <c r="P60" s="536"/>
      <c r="Q60" s="536"/>
      <c r="R60" s="536"/>
      <c r="S60" s="536"/>
      <c r="T60" s="536"/>
      <c r="U60" s="536"/>
      <c r="V60" s="536"/>
      <c r="W60" s="536"/>
      <c r="X60" s="536"/>
      <c r="Y60" s="536"/>
      <c r="Z60" s="536"/>
      <c r="AA60" s="536"/>
      <c r="AB60" s="536"/>
      <c r="AC60" s="536"/>
      <c r="AD60" s="536"/>
      <c r="AE60" s="536"/>
      <c r="AF60" s="536"/>
      <c r="AG60" s="534">
        <f>'D.1.4.d - 02 - Zařízení v...'!J27</f>
        <v>0</v>
      </c>
      <c r="AH60" s="535"/>
      <c r="AI60" s="535"/>
      <c r="AJ60" s="535"/>
      <c r="AK60" s="535"/>
      <c r="AL60" s="535"/>
      <c r="AM60" s="535"/>
      <c r="AN60" s="534">
        <f t="shared" si="1"/>
        <v>0</v>
      </c>
      <c r="AO60" s="535"/>
      <c r="AP60" s="535"/>
      <c r="AQ60" s="81" t="s">
        <v>73</v>
      </c>
      <c r="AR60" s="78"/>
      <c r="AS60" s="82">
        <v>0</v>
      </c>
      <c r="AT60" s="83">
        <f t="shared" si="0"/>
        <v>0</v>
      </c>
      <c r="AU60" s="84">
        <f>'D.1.4.d - 02 - Zařízení v...'!P78</f>
        <v>0</v>
      </c>
      <c r="AV60" s="83">
        <f>'D.1.4.d - 02 - Zařízení v...'!J30</f>
        <v>0</v>
      </c>
      <c r="AW60" s="83">
        <f>'D.1.4.d - 02 - Zařízení v...'!J31</f>
        <v>0</v>
      </c>
      <c r="AX60" s="83">
        <f>'D.1.4.d - 02 - Zařízení v...'!J32</f>
        <v>0</v>
      </c>
      <c r="AY60" s="83">
        <f>'D.1.4.d - 02 - Zařízení v...'!J33</f>
        <v>0</v>
      </c>
      <c r="AZ60" s="83">
        <f>'D.1.4.d - 02 - Zařízení v...'!F30</f>
        <v>0</v>
      </c>
      <c r="BA60" s="83">
        <f>'D.1.4.d - 02 - Zařízení v...'!F31</f>
        <v>0</v>
      </c>
      <c r="BB60" s="83">
        <f>'D.1.4.d - 02 - Zařízení v...'!F32</f>
        <v>0</v>
      </c>
      <c r="BC60" s="83">
        <f>'D.1.4.d - 02 - Zařízení v...'!F33</f>
        <v>0</v>
      </c>
      <c r="BD60" s="85">
        <f>'D.1.4.d - 02 - Zařízení v...'!F34</f>
        <v>0</v>
      </c>
      <c r="BE60" s="513"/>
      <c r="BF60" s="514"/>
      <c r="BG60" s="514"/>
      <c r="BT60" s="86" t="s">
        <v>74</v>
      </c>
      <c r="BV60" s="86" t="s">
        <v>68</v>
      </c>
      <c r="BW60" s="86" t="s">
        <v>100</v>
      </c>
      <c r="BX60" s="86" t="s">
        <v>7</v>
      </c>
      <c r="CL60" s="86" t="s">
        <v>5</v>
      </c>
      <c r="CM60" s="86" t="s">
        <v>76</v>
      </c>
    </row>
    <row r="61" spans="1:91" s="5" customFormat="1" ht="31.5" customHeight="1" x14ac:dyDescent="0.3">
      <c r="A61" s="77" t="s">
        <v>70</v>
      </c>
      <c r="B61" s="78"/>
      <c r="C61" s="79"/>
      <c r="D61" s="536" t="s">
        <v>101</v>
      </c>
      <c r="E61" s="536"/>
      <c r="F61" s="536"/>
      <c r="G61" s="536"/>
      <c r="H61" s="536"/>
      <c r="I61" s="80"/>
      <c r="J61" s="536" t="s">
        <v>102</v>
      </c>
      <c r="K61" s="536"/>
      <c r="L61" s="536"/>
      <c r="M61" s="536"/>
      <c r="N61" s="536"/>
      <c r="O61" s="536"/>
      <c r="P61" s="536"/>
      <c r="Q61" s="536"/>
      <c r="R61" s="536"/>
      <c r="S61" s="536"/>
      <c r="T61" s="536"/>
      <c r="U61" s="536"/>
      <c r="V61" s="536"/>
      <c r="W61" s="536"/>
      <c r="X61" s="536"/>
      <c r="Y61" s="536"/>
      <c r="Z61" s="536"/>
      <c r="AA61" s="536"/>
      <c r="AB61" s="536"/>
      <c r="AC61" s="536"/>
      <c r="AD61" s="536"/>
      <c r="AE61" s="536"/>
      <c r="AF61" s="536"/>
      <c r="AG61" s="534">
        <f>'D.1.4.d - 03 - Zařízení v...'!J27</f>
        <v>0</v>
      </c>
      <c r="AH61" s="535"/>
      <c r="AI61" s="535"/>
      <c r="AJ61" s="535"/>
      <c r="AK61" s="535"/>
      <c r="AL61" s="535"/>
      <c r="AM61" s="535"/>
      <c r="AN61" s="534">
        <f t="shared" si="1"/>
        <v>0</v>
      </c>
      <c r="AO61" s="535"/>
      <c r="AP61" s="535"/>
      <c r="AQ61" s="81" t="s">
        <v>73</v>
      </c>
      <c r="AR61" s="78"/>
      <c r="AS61" s="82">
        <v>0</v>
      </c>
      <c r="AT61" s="83">
        <f t="shared" si="0"/>
        <v>0</v>
      </c>
      <c r="AU61" s="84">
        <f>'D.1.4.d - 03 - Zařízení v...'!P78</f>
        <v>0</v>
      </c>
      <c r="AV61" s="83">
        <f>'D.1.4.d - 03 - Zařízení v...'!J30</f>
        <v>0</v>
      </c>
      <c r="AW61" s="83">
        <f>'D.1.4.d - 03 - Zařízení v...'!J31</f>
        <v>0</v>
      </c>
      <c r="AX61" s="83">
        <f>'D.1.4.d - 03 - Zařízení v...'!J32</f>
        <v>0</v>
      </c>
      <c r="AY61" s="83">
        <f>'D.1.4.d - 03 - Zařízení v...'!J33</f>
        <v>0</v>
      </c>
      <c r="AZ61" s="83">
        <f>'D.1.4.d - 03 - Zařízení v...'!F30</f>
        <v>0</v>
      </c>
      <c r="BA61" s="83">
        <f>'D.1.4.d - 03 - Zařízení v...'!F31</f>
        <v>0</v>
      </c>
      <c r="BB61" s="83">
        <f>'D.1.4.d - 03 - Zařízení v...'!F32</f>
        <v>0</v>
      </c>
      <c r="BC61" s="83">
        <f>'D.1.4.d - 03 - Zařízení v...'!F33</f>
        <v>0</v>
      </c>
      <c r="BD61" s="85">
        <f>'D.1.4.d - 03 - Zařízení v...'!F34</f>
        <v>0</v>
      </c>
      <c r="BE61" s="513"/>
      <c r="BF61" s="514"/>
      <c r="BG61" s="514"/>
      <c r="BT61" s="86" t="s">
        <v>74</v>
      </c>
      <c r="BV61" s="86" t="s">
        <v>68</v>
      </c>
      <c r="BW61" s="86" t="s">
        <v>103</v>
      </c>
      <c r="BX61" s="86" t="s">
        <v>7</v>
      </c>
      <c r="CL61" s="86" t="s">
        <v>5</v>
      </c>
      <c r="CM61" s="86" t="s">
        <v>76</v>
      </c>
    </row>
    <row r="62" spans="1:91" s="5" customFormat="1" ht="31.5" customHeight="1" x14ac:dyDescent="0.3">
      <c r="A62" s="77" t="s">
        <v>70</v>
      </c>
      <c r="B62" s="78"/>
      <c r="C62" s="79"/>
      <c r="D62" s="536" t="s">
        <v>104</v>
      </c>
      <c r="E62" s="536"/>
      <c r="F62" s="536"/>
      <c r="G62" s="536"/>
      <c r="H62" s="536"/>
      <c r="I62" s="80"/>
      <c r="J62" s="536" t="s">
        <v>105</v>
      </c>
      <c r="K62" s="536"/>
      <c r="L62" s="536"/>
      <c r="M62" s="536"/>
      <c r="N62" s="536"/>
      <c r="O62" s="536"/>
      <c r="P62" s="536"/>
      <c r="Q62" s="536"/>
      <c r="R62" s="536"/>
      <c r="S62" s="536"/>
      <c r="T62" s="536"/>
      <c r="U62" s="536"/>
      <c r="V62" s="536"/>
      <c r="W62" s="536"/>
      <c r="X62" s="536"/>
      <c r="Y62" s="536"/>
      <c r="Z62" s="536"/>
      <c r="AA62" s="536"/>
      <c r="AB62" s="536"/>
      <c r="AC62" s="536"/>
      <c r="AD62" s="536"/>
      <c r="AE62" s="536"/>
      <c r="AF62" s="536"/>
      <c r="AG62" s="534">
        <f>'D.1.4.d - 04 - Zařízení v...'!J27</f>
        <v>0</v>
      </c>
      <c r="AH62" s="535"/>
      <c r="AI62" s="535"/>
      <c r="AJ62" s="535"/>
      <c r="AK62" s="535"/>
      <c r="AL62" s="535"/>
      <c r="AM62" s="535"/>
      <c r="AN62" s="534">
        <f t="shared" si="1"/>
        <v>0</v>
      </c>
      <c r="AO62" s="535"/>
      <c r="AP62" s="535"/>
      <c r="AQ62" s="81" t="s">
        <v>73</v>
      </c>
      <c r="AR62" s="78"/>
      <c r="AS62" s="82">
        <v>0</v>
      </c>
      <c r="AT62" s="83">
        <f t="shared" si="0"/>
        <v>0</v>
      </c>
      <c r="AU62" s="84">
        <f>'D.1.4.d - 04 - Zařízení v...'!P78</f>
        <v>0</v>
      </c>
      <c r="AV62" s="83">
        <f>'D.1.4.d - 04 - Zařízení v...'!J30</f>
        <v>0</v>
      </c>
      <c r="AW62" s="83">
        <f>'D.1.4.d - 04 - Zařízení v...'!J31</f>
        <v>0</v>
      </c>
      <c r="AX62" s="83">
        <f>'D.1.4.d - 04 - Zařízení v...'!J32</f>
        <v>0</v>
      </c>
      <c r="AY62" s="83">
        <f>'D.1.4.d - 04 - Zařízení v...'!J33</f>
        <v>0</v>
      </c>
      <c r="AZ62" s="83">
        <f>'D.1.4.d - 04 - Zařízení v...'!F30</f>
        <v>0</v>
      </c>
      <c r="BA62" s="83">
        <f>'D.1.4.d - 04 - Zařízení v...'!F31</f>
        <v>0</v>
      </c>
      <c r="BB62" s="83">
        <f>'D.1.4.d - 04 - Zařízení v...'!F32</f>
        <v>0</v>
      </c>
      <c r="BC62" s="83">
        <f>'D.1.4.d - 04 - Zařízení v...'!F33</f>
        <v>0</v>
      </c>
      <c r="BD62" s="85">
        <f>'D.1.4.d - 04 - Zařízení v...'!F34</f>
        <v>0</v>
      </c>
      <c r="BE62" s="513"/>
      <c r="BF62" s="514"/>
      <c r="BG62" s="514"/>
      <c r="BT62" s="86" t="s">
        <v>74</v>
      </c>
      <c r="BV62" s="86" t="s">
        <v>68</v>
      </c>
      <c r="BW62" s="86" t="s">
        <v>106</v>
      </c>
      <c r="BX62" s="86" t="s">
        <v>7</v>
      </c>
      <c r="CL62" s="86" t="s">
        <v>5</v>
      </c>
      <c r="CM62" s="86" t="s">
        <v>76</v>
      </c>
    </row>
    <row r="63" spans="1:91" s="5" customFormat="1" ht="31.5" customHeight="1" x14ac:dyDescent="0.3">
      <c r="A63" s="77" t="s">
        <v>70</v>
      </c>
      <c r="B63" s="78"/>
      <c r="C63" s="79"/>
      <c r="D63" s="536" t="s">
        <v>107</v>
      </c>
      <c r="E63" s="536"/>
      <c r="F63" s="536"/>
      <c r="G63" s="536"/>
      <c r="H63" s="536"/>
      <c r="I63" s="80"/>
      <c r="J63" s="536" t="s">
        <v>108</v>
      </c>
      <c r="K63" s="536"/>
      <c r="L63" s="536"/>
      <c r="M63" s="536"/>
      <c r="N63" s="536"/>
      <c r="O63" s="536"/>
      <c r="P63" s="536"/>
      <c r="Q63" s="536"/>
      <c r="R63" s="536"/>
      <c r="S63" s="536"/>
      <c r="T63" s="536"/>
      <c r="U63" s="536"/>
      <c r="V63" s="536"/>
      <c r="W63" s="536"/>
      <c r="X63" s="536"/>
      <c r="Y63" s="536"/>
      <c r="Z63" s="536"/>
      <c r="AA63" s="536"/>
      <c r="AB63" s="536"/>
      <c r="AC63" s="536"/>
      <c r="AD63" s="536"/>
      <c r="AE63" s="536"/>
      <c r="AF63" s="536"/>
      <c r="AG63" s="534">
        <f>'D.1.4.d - 05 - Zařízení v...'!J27</f>
        <v>0</v>
      </c>
      <c r="AH63" s="535"/>
      <c r="AI63" s="535"/>
      <c r="AJ63" s="535"/>
      <c r="AK63" s="535"/>
      <c r="AL63" s="535"/>
      <c r="AM63" s="535"/>
      <c r="AN63" s="534">
        <f t="shared" si="1"/>
        <v>0</v>
      </c>
      <c r="AO63" s="535"/>
      <c r="AP63" s="535"/>
      <c r="AQ63" s="81" t="s">
        <v>73</v>
      </c>
      <c r="AR63" s="78"/>
      <c r="AS63" s="82">
        <v>0</v>
      </c>
      <c r="AT63" s="83">
        <f t="shared" si="0"/>
        <v>0</v>
      </c>
      <c r="AU63" s="84">
        <f>'D.1.4.d - 05 - Zařízení v...'!P78</f>
        <v>0</v>
      </c>
      <c r="AV63" s="83">
        <f>'D.1.4.d - 05 - Zařízení v...'!J30</f>
        <v>0</v>
      </c>
      <c r="AW63" s="83">
        <f>'D.1.4.d - 05 - Zařízení v...'!J31</f>
        <v>0</v>
      </c>
      <c r="AX63" s="83">
        <f>'D.1.4.d - 05 - Zařízení v...'!J32</f>
        <v>0</v>
      </c>
      <c r="AY63" s="83">
        <f>'D.1.4.d - 05 - Zařízení v...'!J33</f>
        <v>0</v>
      </c>
      <c r="AZ63" s="83">
        <f>'D.1.4.d - 05 - Zařízení v...'!F30</f>
        <v>0</v>
      </c>
      <c r="BA63" s="83">
        <f>'D.1.4.d - 05 - Zařízení v...'!F31</f>
        <v>0</v>
      </c>
      <c r="BB63" s="83">
        <f>'D.1.4.d - 05 - Zařízení v...'!F32</f>
        <v>0</v>
      </c>
      <c r="BC63" s="83">
        <f>'D.1.4.d - 05 - Zařízení v...'!F33</f>
        <v>0</v>
      </c>
      <c r="BD63" s="85">
        <f>'D.1.4.d - 05 - Zařízení v...'!F34</f>
        <v>0</v>
      </c>
      <c r="BE63" s="513"/>
      <c r="BF63" s="514"/>
      <c r="BG63" s="514"/>
      <c r="BT63" s="86" t="s">
        <v>74</v>
      </c>
      <c r="BV63" s="86" t="s">
        <v>68</v>
      </c>
      <c r="BW63" s="86" t="s">
        <v>109</v>
      </c>
      <c r="BX63" s="86" t="s">
        <v>7</v>
      </c>
      <c r="CL63" s="86" t="s">
        <v>5</v>
      </c>
      <c r="CM63" s="86" t="s">
        <v>76</v>
      </c>
    </row>
    <row r="64" spans="1:91" s="5" customFormat="1" ht="16.5" customHeight="1" x14ac:dyDescent="0.3">
      <c r="A64" s="77" t="s">
        <v>70</v>
      </c>
      <c r="B64" s="78"/>
      <c r="C64" s="79"/>
      <c r="D64" s="536" t="s">
        <v>110</v>
      </c>
      <c r="E64" s="536"/>
      <c r="F64" s="536"/>
      <c r="G64" s="536"/>
      <c r="H64" s="536"/>
      <c r="I64" s="80"/>
      <c r="J64" s="536" t="s">
        <v>111</v>
      </c>
      <c r="K64" s="536"/>
      <c r="L64" s="536"/>
      <c r="M64" s="536"/>
      <c r="N64" s="536"/>
      <c r="O64" s="536"/>
      <c r="P64" s="536"/>
      <c r="Q64" s="536"/>
      <c r="R64" s="536"/>
      <c r="S64" s="536"/>
      <c r="T64" s="536"/>
      <c r="U64" s="536"/>
      <c r="V64" s="536"/>
      <c r="W64" s="536"/>
      <c r="X64" s="536"/>
      <c r="Y64" s="536"/>
      <c r="Z64" s="536"/>
      <c r="AA64" s="536"/>
      <c r="AB64" s="536"/>
      <c r="AC64" s="536"/>
      <c r="AD64" s="536"/>
      <c r="AE64" s="536"/>
      <c r="AF64" s="536"/>
      <c r="AG64" s="534">
        <f>'D.1.4.e - SO02.1 - Koteln...'!AC27</f>
        <v>0</v>
      </c>
      <c r="AH64" s="535"/>
      <c r="AI64" s="535"/>
      <c r="AJ64" s="535"/>
      <c r="AK64" s="535"/>
      <c r="AL64" s="535"/>
      <c r="AM64" s="535"/>
      <c r="AN64" s="534">
        <f>AG64*1.21</f>
        <v>0</v>
      </c>
      <c r="AO64" s="535"/>
      <c r="AP64" s="535"/>
      <c r="AQ64" s="81" t="s">
        <v>73</v>
      </c>
      <c r="AR64" s="78"/>
      <c r="AS64" s="82">
        <v>0</v>
      </c>
      <c r="AT64" s="83" t="e">
        <f t="shared" si="0"/>
        <v>#REF!</v>
      </c>
      <c r="AU64" s="84" t="e">
        <f>#REF!</f>
        <v>#REF!</v>
      </c>
      <c r="AV64" s="83" t="e">
        <f>#REF!</f>
        <v>#REF!</v>
      </c>
      <c r="AW64" s="83" t="e">
        <f>#REF!</f>
        <v>#REF!</v>
      </c>
      <c r="AX64" s="83" t="e">
        <f>#REF!</f>
        <v>#REF!</v>
      </c>
      <c r="AY64" s="83" t="e">
        <f>#REF!</f>
        <v>#REF!</v>
      </c>
      <c r="AZ64" s="83" t="e">
        <f>#REF!</f>
        <v>#REF!</v>
      </c>
      <c r="BA64" s="83" t="e">
        <f>#REF!</f>
        <v>#REF!</v>
      </c>
      <c r="BB64" s="83" t="e">
        <f>#REF!</f>
        <v>#REF!</v>
      </c>
      <c r="BC64" s="83" t="e">
        <f>#REF!</f>
        <v>#REF!</v>
      </c>
      <c r="BD64" s="85" t="e">
        <f>#REF!</f>
        <v>#REF!</v>
      </c>
      <c r="BE64" s="513"/>
      <c r="BF64" s="514"/>
      <c r="BG64" s="514"/>
      <c r="BT64" s="86" t="s">
        <v>74</v>
      </c>
      <c r="BV64" s="86" t="s">
        <v>68</v>
      </c>
      <c r="BW64" s="86" t="s">
        <v>112</v>
      </c>
      <c r="BX64" s="86" t="s">
        <v>7</v>
      </c>
      <c r="CL64" s="86" t="s">
        <v>5</v>
      </c>
      <c r="CM64" s="86" t="s">
        <v>76</v>
      </c>
    </row>
    <row r="65" spans="1:91" s="5" customFormat="1" ht="16.5" customHeight="1" x14ac:dyDescent="0.3">
      <c r="A65" s="77" t="s">
        <v>70</v>
      </c>
      <c r="B65" s="78"/>
      <c r="C65" s="79"/>
      <c r="D65" s="536" t="s">
        <v>113</v>
      </c>
      <c r="E65" s="536"/>
      <c r="F65" s="536"/>
      <c r="G65" s="536"/>
      <c r="H65" s="536"/>
      <c r="I65" s="80"/>
      <c r="J65" s="536" t="s">
        <v>114</v>
      </c>
      <c r="K65" s="536"/>
      <c r="L65" s="536"/>
      <c r="M65" s="536"/>
      <c r="N65" s="536"/>
      <c r="O65" s="536"/>
      <c r="P65" s="536"/>
      <c r="Q65" s="536"/>
      <c r="R65" s="536"/>
      <c r="S65" s="536"/>
      <c r="T65" s="536"/>
      <c r="U65" s="536"/>
      <c r="V65" s="536"/>
      <c r="W65" s="536"/>
      <c r="X65" s="536"/>
      <c r="Y65" s="536"/>
      <c r="Z65" s="536"/>
      <c r="AA65" s="536"/>
      <c r="AB65" s="536"/>
      <c r="AC65" s="536"/>
      <c r="AD65" s="536"/>
      <c r="AE65" s="536"/>
      <c r="AF65" s="536"/>
      <c r="AG65" s="534">
        <f>'D.1.4.g - Kotelna parní - MaR'!AE88</f>
        <v>0</v>
      </c>
      <c r="AH65" s="535"/>
      <c r="AI65" s="535"/>
      <c r="AJ65" s="535"/>
      <c r="AK65" s="535"/>
      <c r="AL65" s="535"/>
      <c r="AM65" s="535"/>
      <c r="AN65" s="534">
        <f>AG65*1.21</f>
        <v>0</v>
      </c>
      <c r="AO65" s="535"/>
      <c r="AP65" s="535"/>
      <c r="AQ65" s="81" t="s">
        <v>73</v>
      </c>
      <c r="AR65" s="78"/>
      <c r="AS65" s="87">
        <v>0</v>
      </c>
      <c r="AT65" s="88" t="e">
        <f t="shared" si="0"/>
        <v>#REF!</v>
      </c>
      <c r="AU65" s="89" t="e">
        <f>#REF!</f>
        <v>#REF!</v>
      </c>
      <c r="AV65" s="88" t="e">
        <f>#REF!</f>
        <v>#REF!</v>
      </c>
      <c r="AW65" s="88" t="e">
        <f>#REF!</f>
        <v>#REF!</v>
      </c>
      <c r="AX65" s="88" t="e">
        <f>#REF!</f>
        <v>#REF!</v>
      </c>
      <c r="AY65" s="88" t="e">
        <f>#REF!</f>
        <v>#REF!</v>
      </c>
      <c r="AZ65" s="88" t="e">
        <f>#REF!</f>
        <v>#REF!</v>
      </c>
      <c r="BA65" s="88" t="e">
        <f>#REF!</f>
        <v>#REF!</v>
      </c>
      <c r="BB65" s="88" t="e">
        <f>#REF!</f>
        <v>#REF!</v>
      </c>
      <c r="BC65" s="88" t="e">
        <f>#REF!</f>
        <v>#REF!</v>
      </c>
      <c r="BD65" s="90" t="e">
        <f>#REF!</f>
        <v>#REF!</v>
      </c>
      <c r="BE65" s="513"/>
      <c r="BF65" s="514"/>
      <c r="BG65" s="514"/>
      <c r="BT65" s="86" t="s">
        <v>74</v>
      </c>
      <c r="BV65" s="86" t="s">
        <v>68</v>
      </c>
      <c r="BW65" s="86" t="s">
        <v>115</v>
      </c>
      <c r="BX65" s="86" t="s">
        <v>7</v>
      </c>
      <c r="CL65" s="86" t="s">
        <v>5</v>
      </c>
      <c r="CM65" s="86" t="s">
        <v>76</v>
      </c>
    </row>
    <row r="66" spans="1:91" s="1" customFormat="1" ht="30" customHeight="1" x14ac:dyDescent="0.3">
      <c r="B66" s="33"/>
      <c r="AR66" s="33"/>
    </row>
    <row r="67" spans="1:91" s="1" customFormat="1" ht="6.95" customHeight="1" x14ac:dyDescent="0.3"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33"/>
    </row>
  </sheetData>
  <mergeCells count="105">
    <mergeCell ref="AR2:BE2"/>
    <mergeCell ref="AN64:AP64"/>
    <mergeCell ref="AG64:AM64"/>
    <mergeCell ref="AN62:AP62"/>
    <mergeCell ref="AG62:AM62"/>
    <mergeCell ref="AN60:AP60"/>
    <mergeCell ref="AG60:AM60"/>
    <mergeCell ref="AN58:AP58"/>
    <mergeCell ref="AG58:AM58"/>
    <mergeCell ref="AN56:AP56"/>
    <mergeCell ref="AG56:AM56"/>
    <mergeCell ref="AN54:AP54"/>
    <mergeCell ref="AG54:AM54"/>
    <mergeCell ref="AN52:AP52"/>
    <mergeCell ref="BE52:BG52"/>
    <mergeCell ref="BE53:BG53"/>
    <mergeCell ref="BE54:BG54"/>
    <mergeCell ref="BE55:BG55"/>
    <mergeCell ref="BE56:BG56"/>
    <mergeCell ref="K5:AO5"/>
    <mergeCell ref="K6:AO6"/>
    <mergeCell ref="E20:AN20"/>
    <mergeCell ref="AK23:AO23"/>
    <mergeCell ref="L25:O25"/>
    <mergeCell ref="D62:H62"/>
    <mergeCell ref="J62:AF62"/>
    <mergeCell ref="AN63:AP63"/>
    <mergeCell ref="AG63:AM63"/>
    <mergeCell ref="D63:H63"/>
    <mergeCell ref="J63:AF63"/>
    <mergeCell ref="D64:H64"/>
    <mergeCell ref="J64:AF64"/>
    <mergeCell ref="AN65:AP65"/>
    <mergeCell ref="AG65:AM65"/>
    <mergeCell ref="D65:H65"/>
    <mergeCell ref="J65:AF65"/>
    <mergeCell ref="D58:H58"/>
    <mergeCell ref="J58:AF58"/>
    <mergeCell ref="AN59:AP59"/>
    <mergeCell ref="AG59:AM59"/>
    <mergeCell ref="D59:H59"/>
    <mergeCell ref="J59:AF59"/>
    <mergeCell ref="D60:H60"/>
    <mergeCell ref="J60:AF60"/>
    <mergeCell ref="AN61:AP61"/>
    <mergeCell ref="AG61:AM61"/>
    <mergeCell ref="D61:H61"/>
    <mergeCell ref="J61:AF61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C49:G49"/>
    <mergeCell ref="I49:AF49"/>
    <mergeCell ref="AG49:AM49"/>
    <mergeCell ref="AN49:AP49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BE62:BG62"/>
    <mergeCell ref="BE63:BG63"/>
    <mergeCell ref="BE64:BG64"/>
    <mergeCell ref="BE65:BG65"/>
    <mergeCell ref="BE57:BG57"/>
    <mergeCell ref="BE58:BG58"/>
    <mergeCell ref="BE59:BG59"/>
    <mergeCell ref="BE60:BG60"/>
    <mergeCell ref="BE61:BG61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</mergeCells>
  <hyperlinks>
    <hyperlink ref="K1:S1" location="C2" display="1) Rekapitulace stavby"/>
    <hyperlink ref="W1:AI1" location="C51" display="2) Rekapitulace objektů stavby a soupisů prací"/>
    <hyperlink ref="A52" location="'D.1.1 - Architektonicko -...'!C2" display="/"/>
    <hyperlink ref="A53" location="'D.1.4.a - Zdravotně techn...'!C2" display="/"/>
    <hyperlink ref="A54" location="'D.1.4.b - Plynové zařízení'!C2" display="/"/>
    <hyperlink ref="A55" location="'D.1.4.c - 01 - Zařízení p...'!C2" display="/"/>
    <hyperlink ref="A56" location="'D.1.4.c - 02 - Zařízení p...'!C2" display="/"/>
    <hyperlink ref="A57" location="'D.1.4.c - 03 - Zařízení p...'!C2" display="/"/>
    <hyperlink ref="A58" location="'D.1.4.c - 04 - Zařízení p...'!C2" display="/"/>
    <hyperlink ref="A59" location="'D.1.4.d - 01 - Zařízení v...'!C2" display="/"/>
    <hyperlink ref="A60" location="'D.1.4.d - 02 - Zařízení v...'!C2" display="/"/>
    <hyperlink ref="A61" location="'D.1.4.d - 03 - Zařízení v...'!C2" display="/"/>
    <hyperlink ref="A62" location="'D.1.4.d - 04 - Zařízení v...'!C2" display="/"/>
    <hyperlink ref="A63" location="'D.1.4.d - 05 - Zařízení v...'!C2" display="/"/>
    <hyperlink ref="A64" location="'D.1.4.e - Zařízení silnop...'!C2" display="/"/>
    <hyperlink ref="A65" location="'D.1.4.g - Měření a regulace'!C2" display="/"/>
    <hyperlink ref="J55:AF55" location="'D.1.4.c - 01 - Zařízení p...'!Názvy_tisku" display="Zařízení pro vytápění staveb - Parní kotelna"/>
    <hyperlink ref="J52:AF52" location="'D.1.1 - Architektonicko -...'!Názvy_tisku" display="Architektonicko - stavební řešení"/>
    <hyperlink ref="J53:AF53" location="'D.1.4.a - Zdravotně techn...'!Názvy_tisku" display="Zdravotně technické instalace"/>
    <hyperlink ref="J54:AF54" location="'D.1.4.b - Plynové zařízení'!Názvy_tisku" display="Plynové zařízení"/>
    <hyperlink ref="J56:AF56" location="'D.1.4.c - 02 - Zařízení p...'!Názvy_tisku" display="Zařízení pro vytápění staveb - Kotelna  Tepelné čerpadlo "/>
    <hyperlink ref="J57:AF57" location="'D.1.4.c - 03 - Zařízení p...'!Názvy_tisku" display="Zařízení pro vytápění staveb - Parní rozvody"/>
    <hyperlink ref="J58:AF58" location="'D.1.4.c - 04 - Zařízení p...'!Názvy_tisku" display="Zařízení pro vytápění Využití energie odpadní vody a odpadní vzdušiny, rozvody teplé technologické v"/>
    <hyperlink ref="J59:AF59" location="'D.1.4.d - 01 - Zařízení v...'!Názvy_tisku" display="Zařízení vzduchotechniky 1 - Spalovací vzduch pro kotel"/>
    <hyperlink ref="J60:AF60" location="'D.1.4.d - 02 - Zařízení v...'!Názvy_tisku" display="Zařízení vzduchotechniky 2 - Spalovací vzduchu pro tepelné čerpadlo"/>
    <hyperlink ref="J61:AF61" location="'D.1.4.d - 03 - Zařízení v...'!Názvy_tisku" display="Zařízení vzduchotechniky 3 - Odvod tepelné zátěže z tepelného čerpadla"/>
    <hyperlink ref="J62:AF62" location="'D.1.4.d - 04 - Zařízení v...'!Názvy_tisku" display="Zařízení vzduchotechniky 4 - Vytápění kotelny a tepelného čerpadla"/>
    <hyperlink ref="J63:AF63" location="'D.1.4.d - 05 - Zařízení v...'!Názvy_tisku" display="Zařízení vzduchotechniky - Ostatní"/>
  </hyperlinks>
  <pageMargins left="0.58333330000000005" right="0.58333330000000005" top="0.58333330000000005" bottom="0.58333330000000005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90"/>
  <sheetViews>
    <sheetView showGridLines="0" workbookViewId="0">
      <pane ySplit="1" topLeftCell="A70" activePane="bottomLeft" state="frozen"/>
      <selection pane="bottomLeft" activeCell="I78" sqref="I78:K9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1" spans="1:68" ht="21.75" customHeight="1" x14ac:dyDescent="0.3">
      <c r="A1" s="91"/>
      <c r="B1" s="12"/>
      <c r="C1" s="12"/>
      <c r="D1" s="13" t="s">
        <v>1</v>
      </c>
      <c r="E1" s="12"/>
      <c r="F1" s="92" t="s">
        <v>116</v>
      </c>
      <c r="G1" s="573" t="s">
        <v>117</v>
      </c>
      <c r="H1" s="573"/>
      <c r="I1" s="12"/>
      <c r="J1" s="92" t="s">
        <v>118</v>
      </c>
      <c r="K1" s="13" t="s">
        <v>119</v>
      </c>
      <c r="L1" s="92" t="s">
        <v>120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68" ht="36.950000000000003" customHeight="1" x14ac:dyDescent="0.3">
      <c r="L2" s="539" t="s">
        <v>8</v>
      </c>
      <c r="M2" s="540"/>
      <c r="N2" s="540"/>
      <c r="O2" s="540"/>
      <c r="P2" s="540"/>
      <c r="Q2" s="540"/>
      <c r="R2" s="540"/>
      <c r="S2" s="540"/>
      <c r="T2" s="540"/>
      <c r="U2" s="540"/>
      <c r="V2" s="540"/>
      <c r="AR2" s="19" t="s">
        <v>100</v>
      </c>
    </row>
    <row r="3" spans="1:68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2"/>
      <c r="AR3" s="19" t="s">
        <v>76</v>
      </c>
    </row>
    <row r="4" spans="1:68" ht="36.950000000000003" customHeight="1" x14ac:dyDescent="0.3">
      <c r="B4" s="23"/>
      <c r="C4" s="24"/>
      <c r="D4" s="25" t="s">
        <v>121</v>
      </c>
      <c r="E4" s="24"/>
      <c r="F4" s="24"/>
      <c r="G4" s="24"/>
      <c r="H4" s="24"/>
      <c r="I4" s="24"/>
      <c r="J4" s="24"/>
      <c r="K4" s="26"/>
      <c r="M4" s="27" t="s">
        <v>13</v>
      </c>
      <c r="AR4" s="19" t="s">
        <v>6</v>
      </c>
    </row>
    <row r="5" spans="1:68" ht="6.95" customHeight="1" x14ac:dyDescent="0.3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68" ht="15" x14ac:dyDescent="0.3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6"/>
    </row>
    <row r="7" spans="1:68" ht="16.5" customHeight="1" x14ac:dyDescent="0.3">
      <c r="B7" s="23"/>
      <c r="C7" s="24"/>
      <c r="D7" s="24"/>
      <c r="E7" s="574" t="str">
        <f>'Rekapitulace stavby'!K6</f>
        <v>Valdice - modernizace tepelného hospodářství EED - SO 02 - Prádelna obj. 29</v>
      </c>
      <c r="F7" s="575"/>
      <c r="G7" s="575"/>
      <c r="H7" s="575"/>
      <c r="I7" s="24"/>
      <c r="J7" s="24"/>
      <c r="K7" s="26"/>
    </row>
    <row r="8" spans="1:68" s="1" customFormat="1" ht="15" x14ac:dyDescent="0.3">
      <c r="B8" s="33"/>
      <c r="C8" s="34"/>
      <c r="D8" s="31" t="s">
        <v>122</v>
      </c>
      <c r="E8" s="34"/>
      <c r="F8" s="34"/>
      <c r="G8" s="34"/>
      <c r="H8" s="34"/>
      <c r="I8" s="34"/>
      <c r="J8" s="34"/>
      <c r="K8" s="37"/>
    </row>
    <row r="9" spans="1:68" s="1" customFormat="1" ht="36.950000000000003" customHeight="1" x14ac:dyDescent="0.3">
      <c r="B9" s="33"/>
      <c r="C9" s="34"/>
      <c r="D9" s="34"/>
      <c r="E9" s="576" t="s">
        <v>978</v>
      </c>
      <c r="F9" s="577"/>
      <c r="G9" s="577"/>
      <c r="H9" s="577"/>
      <c r="I9" s="34"/>
      <c r="J9" s="34"/>
      <c r="K9" s="37"/>
    </row>
    <row r="10" spans="1:68" s="1" customForma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7"/>
    </row>
    <row r="11" spans="1:68" s="1" customFormat="1" ht="14.45" customHeight="1" x14ac:dyDescent="0.3">
      <c r="B11" s="33"/>
      <c r="C11" s="34"/>
      <c r="D11" s="31" t="s">
        <v>19</v>
      </c>
      <c r="E11" s="34"/>
      <c r="F11" s="29" t="s">
        <v>5</v>
      </c>
      <c r="G11" s="34"/>
      <c r="H11" s="34"/>
      <c r="I11" s="31" t="s">
        <v>20</v>
      </c>
      <c r="J11" s="29" t="s">
        <v>5</v>
      </c>
      <c r="K11" s="37"/>
    </row>
    <row r="12" spans="1:68" s="1" customFormat="1" ht="14.45" customHeight="1" x14ac:dyDescent="0.3">
      <c r="B12" s="33"/>
      <c r="C12" s="34"/>
      <c r="D12" s="31" t="s">
        <v>21</v>
      </c>
      <c r="E12" s="34"/>
      <c r="F12" s="29" t="s">
        <v>22</v>
      </c>
      <c r="G12" s="34"/>
      <c r="H12" s="34"/>
      <c r="I12" s="31" t="s">
        <v>23</v>
      </c>
      <c r="J12" s="94" t="str">
        <f>'Rekapitulace stavby'!AN8</f>
        <v>1. 5. 2018</v>
      </c>
      <c r="K12" s="37"/>
    </row>
    <row r="13" spans="1:68" s="1" customFormat="1" ht="10.9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7"/>
    </row>
    <row r="14" spans="1:68" s="1" customFormat="1" ht="14.45" customHeight="1" x14ac:dyDescent="0.3">
      <c r="B14" s="33"/>
      <c r="C14" s="34"/>
      <c r="D14" s="31" t="s">
        <v>24</v>
      </c>
      <c r="E14" s="34"/>
      <c r="F14" s="34"/>
      <c r="G14" s="34"/>
      <c r="H14" s="34"/>
      <c r="I14" s="31" t="s">
        <v>25</v>
      </c>
      <c r="J14" s="29" t="str">
        <f>IF('Rekapitulace stavby'!AN10="","",'Rekapitulace stavby'!AN10)</f>
        <v>00212423</v>
      </c>
      <c r="K14" s="37"/>
    </row>
    <row r="15" spans="1:68" s="1" customFormat="1" ht="18" customHeight="1" x14ac:dyDescent="0.3">
      <c r="B15" s="33"/>
      <c r="C15" s="34"/>
      <c r="D15" s="34"/>
      <c r="E15" s="29" t="str">
        <f>IF('Rekapitulace stavby'!E11="","",'Rekapitulace stavby'!E11)</f>
        <v>Vězeňská služba České republiky</v>
      </c>
      <c r="F15" s="34"/>
      <c r="G15" s="34"/>
      <c r="H15" s="34"/>
      <c r="I15" s="31" t="s">
        <v>26</v>
      </c>
      <c r="J15" s="29" t="str">
        <f>IF('Rekapitulace stavby'!AN11="","",'Rekapitulace stavby'!AN11)</f>
        <v/>
      </c>
      <c r="K15" s="37"/>
    </row>
    <row r="16" spans="1:68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7"/>
    </row>
    <row r="17" spans="2:11" s="1" customFormat="1" ht="14.45" customHeight="1" x14ac:dyDescent="0.3">
      <c r="B17" s="33"/>
      <c r="C17" s="34"/>
      <c r="D17" s="31" t="s">
        <v>27</v>
      </c>
      <c r="E17" s="34"/>
      <c r="F17" s="34"/>
      <c r="G17" s="34"/>
      <c r="H17" s="34"/>
      <c r="I17" s="31" t="s">
        <v>25</v>
      </c>
      <c r="J17" s="29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9" t="str">
        <f>IF('Rekapitulace stavby'!E14="Vyplň údaj","",IF('Rekapitulace stavby'!E14="","",'Rekapitulace stavby'!E14))</f>
        <v xml:space="preserve"> </v>
      </c>
      <c r="F18" s="34"/>
      <c r="G18" s="34"/>
      <c r="H18" s="34"/>
      <c r="I18" s="31" t="s">
        <v>26</v>
      </c>
      <c r="J18" s="29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7"/>
    </row>
    <row r="20" spans="2:11" s="1" customFormat="1" ht="14.45" customHeight="1" x14ac:dyDescent="0.3">
      <c r="B20" s="33"/>
      <c r="C20" s="34"/>
      <c r="D20" s="31" t="s">
        <v>28</v>
      </c>
      <c r="E20" s="34"/>
      <c r="F20" s="34"/>
      <c r="G20" s="34"/>
      <c r="H20" s="34"/>
      <c r="I20" s="31" t="s">
        <v>25</v>
      </c>
      <c r="J20" s="29" t="str">
        <f>IF('Rekapitulace stavby'!AN16="","",'Rekapitulace stavby'!AN16)</f>
        <v>28811208</v>
      </c>
      <c r="K20" s="37"/>
    </row>
    <row r="21" spans="2:11" s="1" customFormat="1" ht="18" customHeight="1" x14ac:dyDescent="0.3">
      <c r="B21" s="33"/>
      <c r="C21" s="34"/>
      <c r="D21" s="34"/>
      <c r="E21" s="29" t="str">
        <f>IF('Rekapitulace stavby'!E17="","",'Rekapitulace stavby'!E17)</f>
        <v>PDE s.r.o.</v>
      </c>
      <c r="F21" s="34"/>
      <c r="G21" s="34"/>
      <c r="H21" s="34"/>
      <c r="I21" s="31" t="s">
        <v>26</v>
      </c>
      <c r="J21" s="29" t="str">
        <f>IF('Rekapitulace stavby'!AN17="","",'Rekapitulace stavby'!AN17)</f>
        <v>CZ28811208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7"/>
    </row>
    <row r="23" spans="2:11" s="1" customFormat="1" ht="14.45" customHeight="1" x14ac:dyDescent="0.3">
      <c r="B23" s="33"/>
      <c r="C23" s="34"/>
      <c r="D23" s="31" t="s">
        <v>30</v>
      </c>
      <c r="E23" s="34"/>
      <c r="F23" s="34"/>
      <c r="G23" s="34"/>
      <c r="H23" s="34"/>
      <c r="I23" s="34"/>
      <c r="J23" s="34"/>
      <c r="K23" s="37"/>
    </row>
    <row r="24" spans="2:11" s="6" customFormat="1" ht="16.5" customHeight="1" x14ac:dyDescent="0.3">
      <c r="B24" s="95"/>
      <c r="C24" s="96"/>
      <c r="D24" s="96"/>
      <c r="E24" s="544" t="s">
        <v>5</v>
      </c>
      <c r="F24" s="544"/>
      <c r="G24" s="544"/>
      <c r="H24" s="544"/>
      <c r="I24" s="96"/>
      <c r="J24" s="96"/>
      <c r="K24" s="9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60"/>
      <c r="J26" s="60"/>
      <c r="K26" s="98"/>
    </row>
    <row r="27" spans="2:11" s="1" customFormat="1" ht="25.35" customHeight="1" x14ac:dyDescent="0.3">
      <c r="B27" s="33"/>
      <c r="C27" s="34"/>
      <c r="D27" s="99" t="s">
        <v>32</v>
      </c>
      <c r="E27" s="34"/>
      <c r="F27" s="34"/>
      <c r="G27" s="34"/>
      <c r="H27" s="34"/>
      <c r="I27" s="34"/>
      <c r="J27" s="100">
        <f>ROUND(J78,2)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60"/>
      <c r="J28" s="60"/>
      <c r="K28" s="98"/>
    </row>
    <row r="29" spans="2:11" s="1" customFormat="1" ht="14.45" customHeight="1" x14ac:dyDescent="0.3">
      <c r="B29" s="33"/>
      <c r="C29" s="34"/>
      <c r="D29" s="34"/>
      <c r="E29" s="34"/>
      <c r="F29" s="38" t="s">
        <v>34</v>
      </c>
      <c r="G29" s="34"/>
      <c r="H29" s="34"/>
      <c r="I29" s="38" t="s">
        <v>33</v>
      </c>
      <c r="J29" s="38" t="s">
        <v>35</v>
      </c>
      <c r="K29" s="37"/>
    </row>
    <row r="30" spans="2:11" s="1" customFormat="1" ht="14.45" customHeight="1" x14ac:dyDescent="0.3">
      <c r="B30" s="33"/>
      <c r="C30" s="34"/>
      <c r="D30" s="41" t="s">
        <v>36</v>
      </c>
      <c r="E30" s="41" t="s">
        <v>37</v>
      </c>
      <c r="F30" s="101">
        <f>ROUND(SUM(BC78:BC89), 2)</f>
        <v>0</v>
      </c>
      <c r="G30" s="34"/>
      <c r="H30" s="34"/>
      <c r="I30" s="102">
        <v>0.21</v>
      </c>
      <c r="J30" s="101">
        <f>ROUND(ROUND((SUM(BC78:BC89)),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38</v>
      </c>
      <c r="F31" s="101">
        <f>ROUND(SUM(BD78:BD89), 2)</f>
        <v>0</v>
      </c>
      <c r="G31" s="34"/>
      <c r="H31" s="34"/>
      <c r="I31" s="102">
        <v>0.15</v>
      </c>
      <c r="J31" s="101">
        <f>ROUND(ROUND((SUM(BD78:BD89)),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39</v>
      </c>
      <c r="F32" s="101">
        <f>ROUND(SUM(BE78:BE89), 2)</f>
        <v>0</v>
      </c>
      <c r="G32" s="34"/>
      <c r="H32" s="34"/>
      <c r="I32" s="102">
        <v>0.21</v>
      </c>
      <c r="J32" s="101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40</v>
      </c>
      <c r="F33" s="101">
        <f>ROUND(SUM(BF78:BF89), 2)</f>
        <v>0</v>
      </c>
      <c r="G33" s="34"/>
      <c r="H33" s="34"/>
      <c r="I33" s="102">
        <v>0.15</v>
      </c>
      <c r="J33" s="101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41</v>
      </c>
      <c r="F34" s="101">
        <f>ROUND(SUM(BG78:BG89), 2)</f>
        <v>0</v>
      </c>
      <c r="G34" s="34"/>
      <c r="H34" s="34"/>
      <c r="I34" s="102">
        <v>0</v>
      </c>
      <c r="J34" s="101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34"/>
      <c r="J35" s="34"/>
      <c r="K35" s="37"/>
    </row>
    <row r="36" spans="2:11" s="1" customFormat="1" ht="25.35" customHeight="1" x14ac:dyDescent="0.3">
      <c r="B36" s="33"/>
      <c r="C36" s="103"/>
      <c r="D36" s="104" t="s">
        <v>42</v>
      </c>
      <c r="E36" s="63"/>
      <c r="F36" s="63"/>
      <c r="G36" s="105" t="s">
        <v>43</v>
      </c>
      <c r="H36" s="106" t="s">
        <v>44</v>
      </c>
      <c r="I36" s="63"/>
      <c r="J36" s="107">
        <f>SUM(J27:J34)</f>
        <v>0</v>
      </c>
      <c r="K36" s="108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52"/>
      <c r="J41" s="52"/>
      <c r="K41" s="109"/>
    </row>
    <row r="42" spans="2:11" s="1" customFormat="1" ht="36.950000000000003" customHeight="1" x14ac:dyDescent="0.3">
      <c r="B42" s="33"/>
      <c r="C42" s="25" t="s">
        <v>123</v>
      </c>
      <c r="D42" s="34"/>
      <c r="E42" s="34"/>
      <c r="F42" s="34"/>
      <c r="G42" s="34"/>
      <c r="H42" s="34"/>
      <c r="I42" s="3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34"/>
      <c r="J43" s="34"/>
      <c r="K43" s="37"/>
    </row>
    <row r="44" spans="2:11" s="1" customFormat="1" ht="14.45" customHeight="1" x14ac:dyDescent="0.3">
      <c r="B44" s="33"/>
      <c r="C44" s="31" t="s">
        <v>17</v>
      </c>
      <c r="D44" s="34"/>
      <c r="E44" s="34"/>
      <c r="F44" s="34"/>
      <c r="G44" s="34"/>
      <c r="H44" s="34"/>
      <c r="I44" s="34"/>
      <c r="J44" s="34"/>
      <c r="K44" s="37"/>
    </row>
    <row r="45" spans="2:11" s="1" customFormat="1" ht="16.5" customHeight="1" x14ac:dyDescent="0.3">
      <c r="B45" s="33"/>
      <c r="C45" s="34"/>
      <c r="D45" s="34"/>
      <c r="E45" s="574" t="str">
        <f>E7</f>
        <v>Valdice - modernizace tepelného hospodářství EED - SO 02 - Prádelna obj. 29</v>
      </c>
      <c r="F45" s="575"/>
      <c r="G45" s="575"/>
      <c r="H45" s="575"/>
      <c r="I45" s="34"/>
      <c r="J45" s="34"/>
      <c r="K45" s="37"/>
    </row>
    <row r="46" spans="2:11" s="1" customFormat="1" ht="14.45" customHeight="1" x14ac:dyDescent="0.3">
      <c r="B46" s="33"/>
      <c r="C46" s="31" t="s">
        <v>122</v>
      </c>
      <c r="D46" s="34"/>
      <c r="E46" s="34"/>
      <c r="F46" s="34"/>
      <c r="G46" s="34"/>
      <c r="H46" s="34"/>
      <c r="I46" s="34"/>
      <c r="J46" s="34"/>
      <c r="K46" s="37"/>
    </row>
    <row r="47" spans="2:11" s="1" customFormat="1" ht="17.25" customHeight="1" x14ac:dyDescent="0.3">
      <c r="B47" s="33"/>
      <c r="C47" s="34"/>
      <c r="D47" s="34"/>
      <c r="E47" s="576" t="str">
        <f>E9</f>
        <v>D.1.4.d - 02 - Zařízení vzduchotechniky 2 - Spalovací vzduchu pro tepelné čerpadlo</v>
      </c>
      <c r="F47" s="577"/>
      <c r="G47" s="577"/>
      <c r="H47" s="577"/>
      <c r="I47" s="3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34"/>
      <c r="J48" s="34"/>
      <c r="K48" s="37"/>
    </row>
    <row r="49" spans="2:45" s="1" customFormat="1" ht="18" customHeight="1" x14ac:dyDescent="0.3">
      <c r="B49" s="33"/>
      <c r="C49" s="31" t="s">
        <v>21</v>
      </c>
      <c r="D49" s="34"/>
      <c r="E49" s="34"/>
      <c r="F49" s="29" t="str">
        <f>F12</f>
        <v xml:space="preserve"> </v>
      </c>
      <c r="G49" s="34"/>
      <c r="H49" s="34"/>
      <c r="I49" s="31" t="s">
        <v>23</v>
      </c>
      <c r="J49" s="94" t="str">
        <f>IF(J12="","",J12)</f>
        <v>1. 5. 2018</v>
      </c>
      <c r="K49" s="37"/>
    </row>
    <row r="50" spans="2:45" s="1" customFormat="1" ht="6.95" customHeight="1" x14ac:dyDescent="0.3">
      <c r="B50" s="33"/>
      <c r="C50" s="34"/>
      <c r="D50" s="34"/>
      <c r="E50" s="34"/>
      <c r="F50" s="34"/>
      <c r="G50" s="34"/>
      <c r="H50" s="34"/>
      <c r="I50" s="34"/>
      <c r="J50" s="34"/>
      <c r="K50" s="37"/>
    </row>
    <row r="51" spans="2:45" s="1" customFormat="1" ht="15" x14ac:dyDescent="0.3">
      <c r="B51" s="33"/>
      <c r="C51" s="31" t="s">
        <v>24</v>
      </c>
      <c r="D51" s="34"/>
      <c r="E51" s="34"/>
      <c r="F51" s="29" t="str">
        <f>E15</f>
        <v>Vězeňská služba České republiky</v>
      </c>
      <c r="G51" s="34"/>
      <c r="H51" s="34"/>
      <c r="I51" s="31" t="s">
        <v>28</v>
      </c>
      <c r="J51" s="544" t="str">
        <f>E21</f>
        <v>PDE s.r.o.</v>
      </c>
      <c r="K51" s="37"/>
    </row>
    <row r="52" spans="2:45" s="1" customFormat="1" ht="14.45" customHeight="1" x14ac:dyDescent="0.3">
      <c r="B52" s="33"/>
      <c r="C52" s="31" t="s">
        <v>27</v>
      </c>
      <c r="D52" s="34"/>
      <c r="E52" s="34"/>
      <c r="F52" s="29" t="str">
        <f>IF(E18="","",E18)</f>
        <v xml:space="preserve"> </v>
      </c>
      <c r="G52" s="34"/>
      <c r="H52" s="34"/>
      <c r="I52" s="34"/>
      <c r="J52" s="569"/>
      <c r="K52" s="37"/>
    </row>
    <row r="53" spans="2:45" s="1" customFormat="1" ht="10.3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  <c r="K53" s="37"/>
    </row>
    <row r="54" spans="2:45" s="1" customFormat="1" ht="29.25" customHeight="1" x14ac:dyDescent="0.3">
      <c r="B54" s="33"/>
      <c r="C54" s="110" t="s">
        <v>124</v>
      </c>
      <c r="D54" s="103"/>
      <c r="E54" s="103"/>
      <c r="F54" s="103"/>
      <c r="G54" s="103"/>
      <c r="H54" s="103"/>
      <c r="I54" s="103"/>
      <c r="J54" s="111" t="s">
        <v>125</v>
      </c>
      <c r="K54" s="112"/>
    </row>
    <row r="55" spans="2:45" s="1" customFormat="1" ht="10.35" customHeight="1" x14ac:dyDescent="0.3">
      <c r="B55" s="33"/>
      <c r="C55" s="34"/>
      <c r="D55" s="34"/>
      <c r="E55" s="34"/>
      <c r="F55" s="34"/>
      <c r="G55" s="34"/>
      <c r="H55" s="34"/>
      <c r="I55" s="34"/>
      <c r="J55" s="34"/>
      <c r="K55" s="37"/>
    </row>
    <row r="56" spans="2:45" s="1" customFormat="1" ht="29.25" customHeight="1" x14ac:dyDescent="0.3">
      <c r="B56" s="33"/>
      <c r="C56" s="113" t="s">
        <v>126</v>
      </c>
      <c r="D56" s="34"/>
      <c r="E56" s="34"/>
      <c r="F56" s="34"/>
      <c r="G56" s="34"/>
      <c r="H56" s="34"/>
      <c r="I56" s="34"/>
      <c r="J56" s="100">
        <f>J78</f>
        <v>0</v>
      </c>
      <c r="K56" s="37"/>
      <c r="AS56" s="19" t="s">
        <v>127</v>
      </c>
    </row>
    <row r="57" spans="2:45" s="7" customFormat="1" ht="24.95" customHeight="1" x14ac:dyDescent="0.3">
      <c r="B57" s="114"/>
      <c r="C57" s="115"/>
      <c r="D57" s="116" t="s">
        <v>128</v>
      </c>
      <c r="E57" s="117"/>
      <c r="F57" s="117"/>
      <c r="G57" s="117"/>
      <c r="H57" s="117"/>
      <c r="I57" s="117"/>
      <c r="J57" s="118">
        <f>J79</f>
        <v>0</v>
      </c>
      <c r="K57" s="119"/>
    </row>
    <row r="58" spans="2:45" s="8" customFormat="1" ht="19.899999999999999" customHeight="1" x14ac:dyDescent="0.3">
      <c r="B58" s="120"/>
      <c r="C58" s="121"/>
      <c r="D58" s="122" t="s">
        <v>934</v>
      </c>
      <c r="E58" s="123"/>
      <c r="F58" s="123"/>
      <c r="G58" s="123"/>
      <c r="H58" s="123"/>
      <c r="I58" s="123"/>
      <c r="J58" s="124">
        <f>J80</f>
        <v>0</v>
      </c>
      <c r="K58" s="125"/>
    </row>
    <row r="59" spans="2:45" s="1" customFormat="1" ht="21.75" customHeight="1" x14ac:dyDescent="0.3">
      <c r="B59" s="33"/>
      <c r="C59" s="34"/>
      <c r="D59" s="34"/>
      <c r="E59" s="34"/>
      <c r="F59" s="34"/>
      <c r="G59" s="34"/>
      <c r="H59" s="34"/>
      <c r="I59" s="34"/>
      <c r="J59" s="34"/>
      <c r="K59" s="37"/>
    </row>
    <row r="60" spans="2:45" s="1" customFormat="1" ht="6.95" customHeight="1" x14ac:dyDescent="0.3">
      <c r="B60" s="48"/>
      <c r="C60" s="49"/>
      <c r="D60" s="49"/>
      <c r="E60" s="49"/>
      <c r="F60" s="49"/>
      <c r="G60" s="49"/>
      <c r="H60" s="49"/>
      <c r="I60" s="49"/>
      <c r="J60" s="49"/>
      <c r="K60" s="50"/>
    </row>
    <row r="64" spans="2:45" s="1" customFormat="1" ht="6.95" customHeight="1" x14ac:dyDescent="0.3"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33"/>
    </row>
    <row r="65" spans="2:61" s="1" customFormat="1" ht="36.950000000000003" customHeight="1" x14ac:dyDescent="0.3">
      <c r="B65" s="33"/>
      <c r="C65" s="53" t="s">
        <v>130</v>
      </c>
      <c r="L65" s="33"/>
    </row>
    <row r="66" spans="2:61" s="1" customFormat="1" ht="6.95" customHeight="1" x14ac:dyDescent="0.3">
      <c r="B66" s="33"/>
      <c r="L66" s="33"/>
    </row>
    <row r="67" spans="2:61" s="1" customFormat="1" ht="14.45" customHeight="1" x14ac:dyDescent="0.3">
      <c r="B67" s="33"/>
      <c r="C67" s="55" t="s">
        <v>17</v>
      </c>
      <c r="L67" s="33"/>
    </row>
    <row r="68" spans="2:61" s="1" customFormat="1" ht="16.5" customHeight="1" x14ac:dyDescent="0.3">
      <c r="B68" s="33"/>
      <c r="E68" s="570" t="str">
        <f>E7</f>
        <v>Valdice - modernizace tepelného hospodářství EED - SO 02 - Prádelna obj. 29</v>
      </c>
      <c r="F68" s="571"/>
      <c r="G68" s="571"/>
      <c r="H68" s="571"/>
      <c r="L68" s="33"/>
    </row>
    <row r="69" spans="2:61" s="1" customFormat="1" ht="14.45" customHeight="1" x14ac:dyDescent="0.3">
      <c r="B69" s="33"/>
      <c r="C69" s="55" t="s">
        <v>122</v>
      </c>
      <c r="L69" s="33"/>
    </row>
    <row r="70" spans="2:61" s="1" customFormat="1" ht="17.25" customHeight="1" x14ac:dyDescent="0.3">
      <c r="B70" s="33"/>
      <c r="E70" s="521" t="str">
        <f>E9</f>
        <v>D.1.4.d - 02 - Zařízení vzduchotechniky 2 - Spalovací vzduchu pro tepelné čerpadlo</v>
      </c>
      <c r="F70" s="572"/>
      <c r="G70" s="572"/>
      <c r="H70" s="572"/>
      <c r="L70" s="33"/>
    </row>
    <row r="71" spans="2:61" s="1" customFormat="1" ht="6.95" customHeight="1" x14ac:dyDescent="0.3">
      <c r="B71" s="33"/>
      <c r="L71" s="33"/>
    </row>
    <row r="72" spans="2:61" s="1" customFormat="1" ht="18" customHeight="1" x14ac:dyDescent="0.3">
      <c r="B72" s="33"/>
      <c r="C72" s="55" t="s">
        <v>21</v>
      </c>
      <c r="F72" s="126" t="str">
        <f>F12</f>
        <v xml:space="preserve"> </v>
      </c>
      <c r="I72" s="55" t="s">
        <v>23</v>
      </c>
      <c r="J72" s="59" t="str">
        <f>IF(J12="","",J12)</f>
        <v>1. 5. 2018</v>
      </c>
      <c r="L72" s="33"/>
    </row>
    <row r="73" spans="2:61" s="1" customFormat="1" ht="6.95" customHeight="1" x14ac:dyDescent="0.3">
      <c r="B73" s="33"/>
      <c r="L73" s="33"/>
    </row>
    <row r="74" spans="2:61" s="1" customFormat="1" ht="15" x14ac:dyDescent="0.3">
      <c r="B74" s="33"/>
      <c r="C74" s="55" t="s">
        <v>24</v>
      </c>
      <c r="F74" s="126" t="str">
        <f>E15</f>
        <v>Vězeňská služba České republiky</v>
      </c>
      <c r="I74" s="55" t="s">
        <v>28</v>
      </c>
      <c r="J74" s="126" t="str">
        <f>E21</f>
        <v>PDE s.r.o.</v>
      </c>
      <c r="L74" s="33"/>
    </row>
    <row r="75" spans="2:61" s="1" customFormat="1" ht="14.45" customHeight="1" x14ac:dyDescent="0.3">
      <c r="B75" s="33"/>
      <c r="C75" s="55" t="s">
        <v>27</v>
      </c>
      <c r="F75" s="126" t="str">
        <f>IF(E18="","",E18)</f>
        <v xml:space="preserve"> </v>
      </c>
      <c r="L75" s="33"/>
    </row>
    <row r="76" spans="2:61" s="1" customFormat="1" ht="10.35" customHeight="1" x14ac:dyDescent="0.3">
      <c r="B76" s="33"/>
      <c r="L76" s="33"/>
    </row>
    <row r="77" spans="2:61" s="9" customFormat="1" ht="29.25" customHeight="1" x14ac:dyDescent="0.3">
      <c r="B77" s="127"/>
      <c r="C77" s="128" t="s">
        <v>131</v>
      </c>
      <c r="D77" s="129" t="s">
        <v>51</v>
      </c>
      <c r="E77" s="129" t="s">
        <v>47</v>
      </c>
      <c r="F77" s="129" t="s">
        <v>132</v>
      </c>
      <c r="G77" s="129" t="s">
        <v>133</v>
      </c>
      <c r="H77" s="129" t="s">
        <v>134</v>
      </c>
      <c r="I77" s="129" t="s">
        <v>135</v>
      </c>
      <c r="J77" s="129" t="s">
        <v>125</v>
      </c>
      <c r="K77" s="130" t="s">
        <v>136</v>
      </c>
      <c r="L77" s="127"/>
      <c r="M77" s="65" t="s">
        <v>137</v>
      </c>
      <c r="N77" s="66" t="s">
        <v>36</v>
      </c>
      <c r="O77" s="66" t="s">
        <v>138</v>
      </c>
      <c r="P77" s="66" t="s">
        <v>139</v>
      </c>
      <c r="Q77" s="66" t="s">
        <v>140</v>
      </c>
      <c r="R77" s="66" t="s">
        <v>141</v>
      </c>
      <c r="S77" s="66" t="s">
        <v>142</v>
      </c>
      <c r="T77" s="67" t="s">
        <v>143</v>
      </c>
    </row>
    <row r="78" spans="2:61" s="1" customFormat="1" ht="29.25" customHeight="1" x14ac:dyDescent="0.35">
      <c r="B78" s="33"/>
      <c r="C78" s="69" t="s">
        <v>126</v>
      </c>
      <c r="J78" s="131"/>
      <c r="L78" s="33"/>
      <c r="M78" s="68"/>
      <c r="N78" s="60"/>
      <c r="O78" s="60"/>
      <c r="P78" s="132">
        <f>P79</f>
        <v>0</v>
      </c>
      <c r="Q78" s="60"/>
      <c r="R78" s="132">
        <f>R79</f>
        <v>0</v>
      </c>
      <c r="S78" s="60"/>
      <c r="T78" s="133">
        <f>T79</f>
        <v>0</v>
      </c>
      <c r="AR78" s="19" t="s">
        <v>65</v>
      </c>
      <c r="AS78" s="19" t="s">
        <v>127</v>
      </c>
      <c r="BI78" s="134">
        <f>BI79</f>
        <v>0</v>
      </c>
    </row>
    <row r="79" spans="2:61" s="10" customFormat="1" ht="37.35" customHeight="1" x14ac:dyDescent="0.35">
      <c r="B79" s="135"/>
      <c r="D79" s="136" t="s">
        <v>65</v>
      </c>
      <c r="E79" s="137" t="s">
        <v>144</v>
      </c>
      <c r="F79" s="137" t="s">
        <v>145</v>
      </c>
      <c r="J79" s="138"/>
      <c r="L79" s="135"/>
      <c r="M79" s="139"/>
      <c r="N79" s="140"/>
      <c r="O79" s="140"/>
      <c r="P79" s="141">
        <f>P80</f>
        <v>0</v>
      </c>
      <c r="Q79" s="140"/>
      <c r="R79" s="141">
        <f>R80</f>
        <v>0</v>
      </c>
      <c r="S79" s="140"/>
      <c r="T79" s="142">
        <f>T80</f>
        <v>0</v>
      </c>
      <c r="AP79" s="136" t="s">
        <v>76</v>
      </c>
      <c r="AR79" s="143" t="s">
        <v>65</v>
      </c>
      <c r="AS79" s="143" t="s">
        <v>66</v>
      </c>
      <c r="AW79" s="136" t="s">
        <v>146</v>
      </c>
      <c r="BI79" s="144">
        <f>BI80</f>
        <v>0</v>
      </c>
    </row>
    <row r="80" spans="2:61" s="10" customFormat="1" ht="19.899999999999999" customHeight="1" x14ac:dyDescent="0.3">
      <c r="B80" s="135"/>
      <c r="D80" s="136" t="s">
        <v>65</v>
      </c>
      <c r="E80" s="145" t="s">
        <v>935</v>
      </c>
      <c r="F80" s="145" t="s">
        <v>936</v>
      </c>
      <c r="J80" s="146"/>
      <c r="L80" s="135"/>
      <c r="M80" s="139"/>
      <c r="N80" s="140"/>
      <c r="O80" s="140"/>
      <c r="P80" s="141">
        <f>SUM(P81:P89)</f>
        <v>0</v>
      </c>
      <c r="Q80" s="140"/>
      <c r="R80" s="141">
        <f>SUM(R81:R89)</f>
        <v>0</v>
      </c>
      <c r="S80" s="140"/>
      <c r="T80" s="142">
        <f>SUM(T81:T89)</f>
        <v>0</v>
      </c>
      <c r="AP80" s="136" t="s">
        <v>76</v>
      </c>
      <c r="AR80" s="143" t="s">
        <v>65</v>
      </c>
      <c r="AS80" s="143" t="s">
        <v>74</v>
      </c>
      <c r="AW80" s="136" t="s">
        <v>146</v>
      </c>
      <c r="BI80" s="144">
        <f>SUM(BI81:BI89)</f>
        <v>0</v>
      </c>
    </row>
    <row r="81" spans="2:63" s="1" customFormat="1" ht="39.950000000000003" customHeight="1" x14ac:dyDescent="0.3">
      <c r="B81" s="147"/>
      <c r="C81" s="148" t="s">
        <v>74</v>
      </c>
      <c r="D81" s="148" t="s">
        <v>149</v>
      </c>
      <c r="E81" s="149" t="s">
        <v>979</v>
      </c>
      <c r="F81" s="150" t="s">
        <v>976</v>
      </c>
      <c r="G81" s="151" t="s">
        <v>152</v>
      </c>
      <c r="H81" s="152">
        <v>1</v>
      </c>
      <c r="I81" s="153"/>
      <c r="J81" s="153"/>
      <c r="K81" s="150"/>
      <c r="L81" s="154"/>
      <c r="M81" s="155" t="s">
        <v>5</v>
      </c>
      <c r="N81" s="160" t="s">
        <v>37</v>
      </c>
      <c r="O81" s="161">
        <v>0</v>
      </c>
      <c r="P81" s="161">
        <f t="shared" ref="P81:P89" si="0">O81*H81</f>
        <v>0</v>
      </c>
      <c r="Q81" s="161">
        <v>0</v>
      </c>
      <c r="R81" s="161">
        <f t="shared" ref="R81:R89" si="1">Q81*H81</f>
        <v>0</v>
      </c>
      <c r="S81" s="161">
        <v>0</v>
      </c>
      <c r="T81" s="162">
        <f t="shared" ref="T81:T89" si="2">S81*H81</f>
        <v>0</v>
      </c>
      <c r="AP81" s="19" t="s">
        <v>153</v>
      </c>
      <c r="AR81" s="19" t="s">
        <v>149</v>
      </c>
      <c r="AS81" s="19" t="s">
        <v>76</v>
      </c>
      <c r="AW81" s="19" t="s">
        <v>146</v>
      </c>
      <c r="BC81" s="159">
        <f t="shared" ref="BC81:BC89" si="3">IF(N81="základní",J81,0)</f>
        <v>0</v>
      </c>
      <c r="BD81" s="159">
        <f t="shared" ref="BD81:BD89" si="4">IF(N81="snížená",J81,0)</f>
        <v>0</v>
      </c>
      <c r="BE81" s="159">
        <f t="shared" ref="BE81:BE89" si="5">IF(N81="zákl. přenesená",J81,0)</f>
        <v>0</v>
      </c>
      <c r="BF81" s="159">
        <f t="shared" ref="BF81:BF89" si="6">IF(N81="sníž. přenesená",J81,0)</f>
        <v>0</v>
      </c>
      <c r="BG81" s="159">
        <f t="shared" ref="BG81:BG89" si="7">IF(N81="nulová",J81,0)</f>
        <v>0</v>
      </c>
      <c r="BH81" s="19" t="s">
        <v>74</v>
      </c>
      <c r="BI81" s="159">
        <f t="shared" ref="BI81:BI89" si="8">ROUND(I81*H81,2)</f>
        <v>0</v>
      </c>
      <c r="BJ81" s="19" t="s">
        <v>154</v>
      </c>
      <c r="BK81" s="19" t="s">
        <v>980</v>
      </c>
    </row>
    <row r="82" spans="2:63" s="1" customFormat="1" ht="39.950000000000003" customHeight="1" x14ac:dyDescent="0.3">
      <c r="B82" s="147"/>
      <c r="C82" s="148" t="s">
        <v>76</v>
      </c>
      <c r="D82" s="148" t="s">
        <v>149</v>
      </c>
      <c r="E82" s="149" t="s">
        <v>981</v>
      </c>
      <c r="F82" s="150" t="s">
        <v>982</v>
      </c>
      <c r="G82" s="151" t="s">
        <v>152</v>
      </c>
      <c r="H82" s="152">
        <v>2</v>
      </c>
      <c r="I82" s="153"/>
      <c r="J82" s="153"/>
      <c r="K82" s="150"/>
      <c r="L82" s="154"/>
      <c r="M82" s="155" t="s">
        <v>5</v>
      </c>
      <c r="N82" s="160" t="s">
        <v>37</v>
      </c>
      <c r="O82" s="161">
        <v>0</v>
      </c>
      <c r="P82" s="161">
        <f t="shared" si="0"/>
        <v>0</v>
      </c>
      <c r="Q82" s="161">
        <v>0</v>
      </c>
      <c r="R82" s="161">
        <f t="shared" si="1"/>
        <v>0</v>
      </c>
      <c r="S82" s="161">
        <v>0</v>
      </c>
      <c r="T82" s="162">
        <f t="shared" si="2"/>
        <v>0</v>
      </c>
      <c r="AP82" s="19" t="s">
        <v>153</v>
      </c>
      <c r="AR82" s="19" t="s">
        <v>149</v>
      </c>
      <c r="AS82" s="19" t="s">
        <v>76</v>
      </c>
      <c r="AW82" s="19" t="s">
        <v>146</v>
      </c>
      <c r="BC82" s="159">
        <f t="shared" si="3"/>
        <v>0</v>
      </c>
      <c r="BD82" s="159">
        <f t="shared" si="4"/>
        <v>0</v>
      </c>
      <c r="BE82" s="159">
        <f t="shared" si="5"/>
        <v>0</v>
      </c>
      <c r="BF82" s="159">
        <f t="shared" si="6"/>
        <v>0</v>
      </c>
      <c r="BG82" s="159">
        <f t="shared" si="7"/>
        <v>0</v>
      </c>
      <c r="BH82" s="19" t="s">
        <v>74</v>
      </c>
      <c r="BI82" s="159">
        <f t="shared" si="8"/>
        <v>0</v>
      </c>
      <c r="BJ82" s="19" t="s">
        <v>154</v>
      </c>
      <c r="BK82" s="19" t="s">
        <v>983</v>
      </c>
    </row>
    <row r="83" spans="2:63" s="1" customFormat="1" ht="39.950000000000003" customHeight="1" x14ac:dyDescent="0.3">
      <c r="B83" s="147"/>
      <c r="C83" s="148" t="s">
        <v>692</v>
      </c>
      <c r="D83" s="148" t="s">
        <v>149</v>
      </c>
      <c r="E83" s="149" t="s">
        <v>984</v>
      </c>
      <c r="F83" s="150" t="s">
        <v>985</v>
      </c>
      <c r="G83" s="151" t="s">
        <v>152</v>
      </c>
      <c r="H83" s="152">
        <v>1</v>
      </c>
      <c r="I83" s="153"/>
      <c r="J83" s="153"/>
      <c r="K83" s="150"/>
      <c r="L83" s="154"/>
      <c r="M83" s="155" t="s">
        <v>5</v>
      </c>
      <c r="N83" s="160" t="s">
        <v>37</v>
      </c>
      <c r="O83" s="161">
        <v>0</v>
      </c>
      <c r="P83" s="161">
        <f t="shared" si="0"/>
        <v>0</v>
      </c>
      <c r="Q83" s="161">
        <v>0</v>
      </c>
      <c r="R83" s="161">
        <f t="shared" si="1"/>
        <v>0</v>
      </c>
      <c r="S83" s="161">
        <v>0</v>
      </c>
      <c r="T83" s="162">
        <f t="shared" si="2"/>
        <v>0</v>
      </c>
      <c r="AP83" s="19" t="s">
        <v>153</v>
      </c>
      <c r="AR83" s="19" t="s">
        <v>149</v>
      </c>
      <c r="AS83" s="19" t="s">
        <v>76</v>
      </c>
      <c r="AW83" s="19" t="s">
        <v>146</v>
      </c>
      <c r="BC83" s="159">
        <f t="shared" si="3"/>
        <v>0</v>
      </c>
      <c r="BD83" s="159">
        <f t="shared" si="4"/>
        <v>0</v>
      </c>
      <c r="BE83" s="159">
        <f t="shared" si="5"/>
        <v>0</v>
      </c>
      <c r="BF83" s="159">
        <f t="shared" si="6"/>
        <v>0</v>
      </c>
      <c r="BG83" s="159">
        <f t="shared" si="7"/>
        <v>0</v>
      </c>
      <c r="BH83" s="19" t="s">
        <v>74</v>
      </c>
      <c r="BI83" s="159">
        <f t="shared" si="8"/>
        <v>0</v>
      </c>
      <c r="BJ83" s="19" t="s">
        <v>154</v>
      </c>
      <c r="BK83" s="19" t="s">
        <v>986</v>
      </c>
    </row>
    <row r="84" spans="2:63" s="1" customFormat="1" ht="39.950000000000003" customHeight="1" x14ac:dyDescent="0.3">
      <c r="B84" s="147"/>
      <c r="C84" s="148" t="s">
        <v>731</v>
      </c>
      <c r="D84" s="148" t="s">
        <v>149</v>
      </c>
      <c r="E84" s="149" t="s">
        <v>987</v>
      </c>
      <c r="F84" s="150" t="s">
        <v>953</v>
      </c>
      <c r="G84" s="151" t="s">
        <v>670</v>
      </c>
      <c r="H84" s="152">
        <v>1</v>
      </c>
      <c r="I84" s="153"/>
      <c r="J84" s="153"/>
      <c r="K84" s="150"/>
      <c r="L84" s="154"/>
      <c r="M84" s="155" t="s">
        <v>5</v>
      </c>
      <c r="N84" s="160" t="s">
        <v>37</v>
      </c>
      <c r="O84" s="161">
        <v>0</v>
      </c>
      <c r="P84" s="161">
        <f t="shared" si="0"/>
        <v>0</v>
      </c>
      <c r="Q84" s="161">
        <v>0</v>
      </c>
      <c r="R84" s="161">
        <f t="shared" si="1"/>
        <v>0</v>
      </c>
      <c r="S84" s="161">
        <v>0</v>
      </c>
      <c r="T84" s="162">
        <f t="shared" si="2"/>
        <v>0</v>
      </c>
      <c r="AP84" s="19" t="s">
        <v>153</v>
      </c>
      <c r="AR84" s="19" t="s">
        <v>149</v>
      </c>
      <c r="AS84" s="19" t="s">
        <v>76</v>
      </c>
      <c r="AW84" s="19" t="s">
        <v>146</v>
      </c>
      <c r="BC84" s="159">
        <f t="shared" si="3"/>
        <v>0</v>
      </c>
      <c r="BD84" s="159">
        <f t="shared" si="4"/>
        <v>0</v>
      </c>
      <c r="BE84" s="159">
        <f t="shared" si="5"/>
        <v>0</v>
      </c>
      <c r="BF84" s="159">
        <f t="shared" si="6"/>
        <v>0</v>
      </c>
      <c r="BG84" s="159">
        <f t="shared" si="7"/>
        <v>0</v>
      </c>
      <c r="BH84" s="19" t="s">
        <v>74</v>
      </c>
      <c r="BI84" s="159">
        <f t="shared" si="8"/>
        <v>0</v>
      </c>
      <c r="BJ84" s="19" t="s">
        <v>154</v>
      </c>
      <c r="BK84" s="19" t="s">
        <v>988</v>
      </c>
    </row>
    <row r="85" spans="2:63" s="1" customFormat="1" ht="39.950000000000003" customHeight="1" x14ac:dyDescent="0.3">
      <c r="B85" s="147"/>
      <c r="C85" s="148" t="s">
        <v>734</v>
      </c>
      <c r="D85" s="148" t="s">
        <v>149</v>
      </c>
      <c r="E85" s="149" t="s">
        <v>989</v>
      </c>
      <c r="F85" s="150" t="s">
        <v>990</v>
      </c>
      <c r="G85" s="151" t="s">
        <v>670</v>
      </c>
      <c r="H85" s="152">
        <v>3</v>
      </c>
      <c r="I85" s="153"/>
      <c r="J85" s="153"/>
      <c r="K85" s="150"/>
      <c r="L85" s="154"/>
      <c r="M85" s="155" t="s">
        <v>5</v>
      </c>
      <c r="N85" s="160" t="s">
        <v>37</v>
      </c>
      <c r="O85" s="161">
        <v>0</v>
      </c>
      <c r="P85" s="161">
        <f t="shared" si="0"/>
        <v>0</v>
      </c>
      <c r="Q85" s="161">
        <v>0</v>
      </c>
      <c r="R85" s="161">
        <f t="shared" si="1"/>
        <v>0</v>
      </c>
      <c r="S85" s="161">
        <v>0</v>
      </c>
      <c r="T85" s="162">
        <f t="shared" si="2"/>
        <v>0</v>
      </c>
      <c r="AP85" s="19" t="s">
        <v>153</v>
      </c>
      <c r="AR85" s="19" t="s">
        <v>149</v>
      </c>
      <c r="AS85" s="19" t="s">
        <v>76</v>
      </c>
      <c r="AW85" s="19" t="s">
        <v>146</v>
      </c>
      <c r="BC85" s="159">
        <f t="shared" si="3"/>
        <v>0</v>
      </c>
      <c r="BD85" s="159">
        <f t="shared" si="4"/>
        <v>0</v>
      </c>
      <c r="BE85" s="159">
        <f t="shared" si="5"/>
        <v>0</v>
      </c>
      <c r="BF85" s="159">
        <f t="shared" si="6"/>
        <v>0</v>
      </c>
      <c r="BG85" s="159">
        <f t="shared" si="7"/>
        <v>0</v>
      </c>
      <c r="BH85" s="19" t="s">
        <v>74</v>
      </c>
      <c r="BI85" s="159">
        <f t="shared" si="8"/>
        <v>0</v>
      </c>
      <c r="BJ85" s="19" t="s">
        <v>154</v>
      </c>
      <c r="BK85" s="19" t="s">
        <v>991</v>
      </c>
    </row>
    <row r="86" spans="2:63" s="1" customFormat="1" ht="39.950000000000003" customHeight="1" x14ac:dyDescent="0.3">
      <c r="B86" s="147"/>
      <c r="C86" s="148" t="s">
        <v>696</v>
      </c>
      <c r="D86" s="148" t="s">
        <v>149</v>
      </c>
      <c r="E86" s="149" t="s">
        <v>992</v>
      </c>
      <c r="F86" s="150" t="s">
        <v>993</v>
      </c>
      <c r="G86" s="151" t="s">
        <v>152</v>
      </c>
      <c r="H86" s="152">
        <v>1</v>
      </c>
      <c r="I86" s="153"/>
      <c r="J86" s="153"/>
      <c r="K86" s="150"/>
      <c r="L86" s="154"/>
      <c r="M86" s="155" t="s">
        <v>5</v>
      </c>
      <c r="N86" s="160" t="s">
        <v>37</v>
      </c>
      <c r="O86" s="161">
        <v>0</v>
      </c>
      <c r="P86" s="161">
        <f t="shared" si="0"/>
        <v>0</v>
      </c>
      <c r="Q86" s="161">
        <v>0</v>
      </c>
      <c r="R86" s="161">
        <f t="shared" si="1"/>
        <v>0</v>
      </c>
      <c r="S86" s="161">
        <v>0</v>
      </c>
      <c r="T86" s="162">
        <f t="shared" si="2"/>
        <v>0</v>
      </c>
      <c r="AP86" s="19" t="s">
        <v>153</v>
      </c>
      <c r="AR86" s="19" t="s">
        <v>149</v>
      </c>
      <c r="AS86" s="19" t="s">
        <v>76</v>
      </c>
      <c r="AW86" s="19" t="s">
        <v>146</v>
      </c>
      <c r="BC86" s="159">
        <f t="shared" si="3"/>
        <v>0</v>
      </c>
      <c r="BD86" s="159">
        <f t="shared" si="4"/>
        <v>0</v>
      </c>
      <c r="BE86" s="159">
        <f t="shared" si="5"/>
        <v>0</v>
      </c>
      <c r="BF86" s="159">
        <f t="shared" si="6"/>
        <v>0</v>
      </c>
      <c r="BG86" s="159">
        <f t="shared" si="7"/>
        <v>0</v>
      </c>
      <c r="BH86" s="19" t="s">
        <v>74</v>
      </c>
      <c r="BI86" s="159">
        <f t="shared" si="8"/>
        <v>0</v>
      </c>
      <c r="BJ86" s="19" t="s">
        <v>154</v>
      </c>
      <c r="BK86" s="19" t="s">
        <v>994</v>
      </c>
    </row>
    <row r="87" spans="2:63" s="1" customFormat="1" ht="39.950000000000003" customHeight="1" x14ac:dyDescent="0.3">
      <c r="B87" s="147"/>
      <c r="C87" s="148" t="s">
        <v>680</v>
      </c>
      <c r="D87" s="148" t="s">
        <v>149</v>
      </c>
      <c r="E87" s="149" t="s">
        <v>995</v>
      </c>
      <c r="F87" s="150" t="s">
        <v>996</v>
      </c>
      <c r="G87" s="151" t="s">
        <v>152</v>
      </c>
      <c r="H87" s="152">
        <v>1</v>
      </c>
      <c r="I87" s="153"/>
      <c r="J87" s="153"/>
      <c r="K87" s="150"/>
      <c r="L87" s="154"/>
      <c r="M87" s="155" t="s">
        <v>5</v>
      </c>
      <c r="N87" s="160" t="s">
        <v>37</v>
      </c>
      <c r="O87" s="161">
        <v>0</v>
      </c>
      <c r="P87" s="161">
        <f t="shared" si="0"/>
        <v>0</v>
      </c>
      <c r="Q87" s="161">
        <v>0</v>
      </c>
      <c r="R87" s="161">
        <f t="shared" si="1"/>
        <v>0</v>
      </c>
      <c r="S87" s="161">
        <v>0</v>
      </c>
      <c r="T87" s="162">
        <f t="shared" si="2"/>
        <v>0</v>
      </c>
      <c r="AP87" s="19" t="s">
        <v>153</v>
      </c>
      <c r="AR87" s="19" t="s">
        <v>149</v>
      </c>
      <c r="AS87" s="19" t="s">
        <v>76</v>
      </c>
      <c r="AW87" s="19" t="s">
        <v>146</v>
      </c>
      <c r="BC87" s="159">
        <f t="shared" si="3"/>
        <v>0</v>
      </c>
      <c r="BD87" s="159">
        <f t="shared" si="4"/>
        <v>0</v>
      </c>
      <c r="BE87" s="159">
        <f t="shared" si="5"/>
        <v>0</v>
      </c>
      <c r="BF87" s="159">
        <f t="shared" si="6"/>
        <v>0</v>
      </c>
      <c r="BG87" s="159">
        <f t="shared" si="7"/>
        <v>0</v>
      </c>
      <c r="BH87" s="19" t="s">
        <v>74</v>
      </c>
      <c r="BI87" s="159">
        <f t="shared" si="8"/>
        <v>0</v>
      </c>
      <c r="BJ87" s="19" t="s">
        <v>154</v>
      </c>
      <c r="BK87" s="19" t="s">
        <v>997</v>
      </c>
    </row>
    <row r="88" spans="2:63" s="1" customFormat="1" ht="39.950000000000003" customHeight="1" x14ac:dyDescent="0.3">
      <c r="B88" s="147"/>
      <c r="C88" s="148" t="s">
        <v>684</v>
      </c>
      <c r="D88" s="148" t="s">
        <v>149</v>
      </c>
      <c r="E88" s="149" t="s">
        <v>998</v>
      </c>
      <c r="F88" s="150" t="s">
        <v>999</v>
      </c>
      <c r="G88" s="151" t="s">
        <v>152</v>
      </c>
      <c r="H88" s="152">
        <v>1</v>
      </c>
      <c r="I88" s="153"/>
      <c r="J88" s="153"/>
      <c r="K88" s="150"/>
      <c r="L88" s="154"/>
      <c r="M88" s="155" t="s">
        <v>5</v>
      </c>
      <c r="N88" s="160" t="s">
        <v>37</v>
      </c>
      <c r="O88" s="161">
        <v>0</v>
      </c>
      <c r="P88" s="161">
        <f t="shared" si="0"/>
        <v>0</v>
      </c>
      <c r="Q88" s="161">
        <v>0</v>
      </c>
      <c r="R88" s="161">
        <f t="shared" si="1"/>
        <v>0</v>
      </c>
      <c r="S88" s="161">
        <v>0</v>
      </c>
      <c r="T88" s="162">
        <f t="shared" si="2"/>
        <v>0</v>
      </c>
      <c r="AP88" s="19" t="s">
        <v>153</v>
      </c>
      <c r="AR88" s="19" t="s">
        <v>149</v>
      </c>
      <c r="AS88" s="19" t="s">
        <v>76</v>
      </c>
      <c r="AW88" s="19" t="s">
        <v>146</v>
      </c>
      <c r="BC88" s="159">
        <f t="shared" si="3"/>
        <v>0</v>
      </c>
      <c r="BD88" s="159">
        <f t="shared" si="4"/>
        <v>0</v>
      </c>
      <c r="BE88" s="159">
        <f t="shared" si="5"/>
        <v>0</v>
      </c>
      <c r="BF88" s="159">
        <f t="shared" si="6"/>
        <v>0</v>
      </c>
      <c r="BG88" s="159">
        <f t="shared" si="7"/>
        <v>0</v>
      </c>
      <c r="BH88" s="19" t="s">
        <v>74</v>
      </c>
      <c r="BI88" s="159">
        <f t="shared" si="8"/>
        <v>0</v>
      </c>
      <c r="BJ88" s="19" t="s">
        <v>154</v>
      </c>
      <c r="BK88" s="19" t="s">
        <v>1000</v>
      </c>
    </row>
    <row r="89" spans="2:63" s="1" customFormat="1" ht="39.950000000000003" customHeight="1" x14ac:dyDescent="0.3">
      <c r="B89" s="147"/>
      <c r="C89" s="148" t="s">
        <v>688</v>
      </c>
      <c r="D89" s="148" t="s">
        <v>149</v>
      </c>
      <c r="E89" s="149" t="s">
        <v>1001</v>
      </c>
      <c r="F89" s="150" t="s">
        <v>1002</v>
      </c>
      <c r="G89" s="151" t="s">
        <v>176</v>
      </c>
      <c r="H89" s="152">
        <v>15</v>
      </c>
      <c r="I89" s="153"/>
      <c r="J89" s="153"/>
      <c r="K89" s="150"/>
      <c r="L89" s="154"/>
      <c r="M89" s="155" t="s">
        <v>5</v>
      </c>
      <c r="N89" s="156" t="s">
        <v>37</v>
      </c>
      <c r="O89" s="157">
        <v>0</v>
      </c>
      <c r="P89" s="157">
        <f t="shared" si="0"/>
        <v>0</v>
      </c>
      <c r="Q89" s="157">
        <v>0</v>
      </c>
      <c r="R89" s="157">
        <f t="shared" si="1"/>
        <v>0</v>
      </c>
      <c r="S89" s="157">
        <v>0</v>
      </c>
      <c r="T89" s="158">
        <f t="shared" si="2"/>
        <v>0</v>
      </c>
      <c r="AP89" s="19" t="s">
        <v>153</v>
      </c>
      <c r="AR89" s="19" t="s">
        <v>149</v>
      </c>
      <c r="AS89" s="19" t="s">
        <v>76</v>
      </c>
      <c r="AW89" s="19" t="s">
        <v>146</v>
      </c>
      <c r="BC89" s="159">
        <f t="shared" si="3"/>
        <v>0</v>
      </c>
      <c r="BD89" s="159">
        <f t="shared" si="4"/>
        <v>0</v>
      </c>
      <c r="BE89" s="159">
        <f t="shared" si="5"/>
        <v>0</v>
      </c>
      <c r="BF89" s="159">
        <f t="shared" si="6"/>
        <v>0</v>
      </c>
      <c r="BG89" s="159">
        <f t="shared" si="7"/>
        <v>0</v>
      </c>
      <c r="BH89" s="19" t="s">
        <v>74</v>
      </c>
      <c r="BI89" s="159">
        <f t="shared" si="8"/>
        <v>0</v>
      </c>
      <c r="BJ89" s="19" t="s">
        <v>154</v>
      </c>
      <c r="BK89" s="19" t="s">
        <v>1003</v>
      </c>
    </row>
    <row r="90" spans="2:63" s="1" customFormat="1" ht="6.95" customHeight="1" x14ac:dyDescent="0.3"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33"/>
    </row>
  </sheetData>
  <autoFilter ref="C77:K89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96"/>
  <sheetViews>
    <sheetView showGridLines="0" topLeftCell="B1" workbookViewId="0">
      <pane ySplit="1" topLeftCell="A82" activePane="bottomLeft" state="frozen"/>
      <selection pane="bottomLeft" activeCell="I78" sqref="I78:K9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1" spans="1:68" ht="21.75" customHeight="1" x14ac:dyDescent="0.3">
      <c r="A1" s="91"/>
      <c r="B1" s="12"/>
      <c r="C1" s="12"/>
      <c r="D1" s="13" t="s">
        <v>1</v>
      </c>
      <c r="E1" s="12"/>
      <c r="F1" s="92" t="s">
        <v>116</v>
      </c>
      <c r="G1" s="573" t="s">
        <v>117</v>
      </c>
      <c r="H1" s="573"/>
      <c r="I1" s="12"/>
      <c r="J1" s="92" t="s">
        <v>118</v>
      </c>
      <c r="K1" s="13" t="s">
        <v>119</v>
      </c>
      <c r="L1" s="92" t="s">
        <v>120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68" ht="36.950000000000003" customHeight="1" x14ac:dyDescent="0.3">
      <c r="L2" s="539" t="s">
        <v>8</v>
      </c>
      <c r="M2" s="540"/>
      <c r="N2" s="540"/>
      <c r="O2" s="540"/>
      <c r="P2" s="540"/>
      <c r="Q2" s="540"/>
      <c r="R2" s="540"/>
      <c r="S2" s="540"/>
      <c r="T2" s="540"/>
      <c r="U2" s="540"/>
      <c r="V2" s="540"/>
      <c r="AR2" s="19" t="s">
        <v>103</v>
      </c>
    </row>
    <row r="3" spans="1:68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2"/>
      <c r="AR3" s="19" t="s">
        <v>76</v>
      </c>
    </row>
    <row r="4" spans="1:68" ht="36.950000000000003" customHeight="1" x14ac:dyDescent="0.3">
      <c r="B4" s="23"/>
      <c r="C4" s="24"/>
      <c r="D4" s="25" t="s">
        <v>121</v>
      </c>
      <c r="E4" s="24"/>
      <c r="F4" s="24"/>
      <c r="G4" s="24"/>
      <c r="H4" s="24"/>
      <c r="I4" s="24"/>
      <c r="J4" s="24"/>
      <c r="K4" s="26"/>
      <c r="M4" s="27" t="s">
        <v>13</v>
      </c>
      <c r="AR4" s="19" t="s">
        <v>6</v>
      </c>
    </row>
    <row r="5" spans="1:68" ht="6.95" customHeight="1" x14ac:dyDescent="0.3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68" ht="15" x14ac:dyDescent="0.3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6"/>
    </row>
    <row r="7" spans="1:68" ht="16.5" customHeight="1" x14ac:dyDescent="0.3">
      <c r="B7" s="23"/>
      <c r="C7" s="24"/>
      <c r="D7" s="24"/>
      <c r="E7" s="574" t="str">
        <f>'Rekapitulace stavby'!K6</f>
        <v>Valdice - modernizace tepelného hospodářství EED - SO 02 - Prádelna obj. 29</v>
      </c>
      <c r="F7" s="575"/>
      <c r="G7" s="575"/>
      <c r="H7" s="575"/>
      <c r="I7" s="24"/>
      <c r="J7" s="24"/>
      <c r="K7" s="26"/>
    </row>
    <row r="8" spans="1:68" s="1" customFormat="1" ht="15" x14ac:dyDescent="0.3">
      <c r="B8" s="33"/>
      <c r="C8" s="34"/>
      <c r="D8" s="31" t="s">
        <v>122</v>
      </c>
      <c r="E8" s="34"/>
      <c r="F8" s="34"/>
      <c r="G8" s="34"/>
      <c r="H8" s="34"/>
      <c r="I8" s="34"/>
      <c r="J8" s="34"/>
      <c r="K8" s="37"/>
    </row>
    <row r="9" spans="1:68" s="1" customFormat="1" ht="36.950000000000003" customHeight="1" x14ac:dyDescent="0.3">
      <c r="B9" s="33"/>
      <c r="C9" s="34"/>
      <c r="D9" s="34"/>
      <c r="E9" s="576" t="s">
        <v>1004</v>
      </c>
      <c r="F9" s="577"/>
      <c r="G9" s="577"/>
      <c r="H9" s="577"/>
      <c r="I9" s="34"/>
      <c r="J9" s="34"/>
      <c r="K9" s="37"/>
    </row>
    <row r="10" spans="1:68" s="1" customForma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7"/>
    </row>
    <row r="11" spans="1:68" s="1" customFormat="1" ht="14.45" customHeight="1" x14ac:dyDescent="0.3">
      <c r="B11" s="33"/>
      <c r="C11" s="34"/>
      <c r="D11" s="31" t="s">
        <v>19</v>
      </c>
      <c r="E11" s="34"/>
      <c r="F11" s="29" t="s">
        <v>5</v>
      </c>
      <c r="G11" s="34"/>
      <c r="H11" s="34"/>
      <c r="I11" s="31" t="s">
        <v>20</v>
      </c>
      <c r="J11" s="29" t="s">
        <v>5</v>
      </c>
      <c r="K11" s="37"/>
    </row>
    <row r="12" spans="1:68" s="1" customFormat="1" ht="14.45" customHeight="1" x14ac:dyDescent="0.3">
      <c r="B12" s="33"/>
      <c r="C12" s="34"/>
      <c r="D12" s="31" t="s">
        <v>21</v>
      </c>
      <c r="E12" s="34"/>
      <c r="F12" s="29" t="s">
        <v>22</v>
      </c>
      <c r="G12" s="34"/>
      <c r="H12" s="34"/>
      <c r="I12" s="31" t="s">
        <v>23</v>
      </c>
      <c r="J12" s="94" t="str">
        <f>'Rekapitulace stavby'!AN8</f>
        <v>1. 5. 2018</v>
      </c>
      <c r="K12" s="37"/>
    </row>
    <row r="13" spans="1:68" s="1" customFormat="1" ht="10.9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7"/>
    </row>
    <row r="14" spans="1:68" s="1" customFormat="1" ht="14.45" customHeight="1" x14ac:dyDescent="0.3">
      <c r="B14" s="33"/>
      <c r="C14" s="34"/>
      <c r="D14" s="31" t="s">
        <v>24</v>
      </c>
      <c r="E14" s="34"/>
      <c r="F14" s="34"/>
      <c r="G14" s="34"/>
      <c r="H14" s="34"/>
      <c r="I14" s="31" t="s">
        <v>25</v>
      </c>
      <c r="J14" s="29" t="str">
        <f>IF('Rekapitulace stavby'!AN10="","",'Rekapitulace stavby'!AN10)</f>
        <v>00212423</v>
      </c>
      <c r="K14" s="37"/>
    </row>
    <row r="15" spans="1:68" s="1" customFormat="1" ht="18" customHeight="1" x14ac:dyDescent="0.3">
      <c r="B15" s="33"/>
      <c r="C15" s="34"/>
      <c r="D15" s="34"/>
      <c r="E15" s="29" t="str">
        <f>IF('Rekapitulace stavby'!E11="","",'Rekapitulace stavby'!E11)</f>
        <v>Vězeňská služba České republiky</v>
      </c>
      <c r="F15" s="34"/>
      <c r="G15" s="34"/>
      <c r="H15" s="34"/>
      <c r="I15" s="31" t="s">
        <v>26</v>
      </c>
      <c r="J15" s="29" t="str">
        <f>IF('Rekapitulace stavby'!AN11="","",'Rekapitulace stavby'!AN11)</f>
        <v/>
      </c>
      <c r="K15" s="37"/>
    </row>
    <row r="16" spans="1:68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7"/>
    </row>
    <row r="17" spans="2:11" s="1" customFormat="1" ht="14.45" customHeight="1" x14ac:dyDescent="0.3">
      <c r="B17" s="33"/>
      <c r="C17" s="34"/>
      <c r="D17" s="31" t="s">
        <v>27</v>
      </c>
      <c r="E17" s="34"/>
      <c r="F17" s="34"/>
      <c r="G17" s="34"/>
      <c r="H17" s="34"/>
      <c r="I17" s="31" t="s">
        <v>25</v>
      </c>
      <c r="J17" s="29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9" t="str">
        <f>IF('Rekapitulace stavby'!E14="Vyplň údaj","",IF('Rekapitulace stavby'!E14="","",'Rekapitulace stavby'!E14))</f>
        <v xml:space="preserve"> </v>
      </c>
      <c r="F18" s="34"/>
      <c r="G18" s="34"/>
      <c r="H18" s="34"/>
      <c r="I18" s="31" t="s">
        <v>26</v>
      </c>
      <c r="J18" s="29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7"/>
    </row>
    <row r="20" spans="2:11" s="1" customFormat="1" ht="14.45" customHeight="1" x14ac:dyDescent="0.3">
      <c r="B20" s="33"/>
      <c r="C20" s="34"/>
      <c r="D20" s="31" t="s">
        <v>28</v>
      </c>
      <c r="E20" s="34"/>
      <c r="F20" s="34"/>
      <c r="G20" s="34"/>
      <c r="H20" s="34"/>
      <c r="I20" s="31" t="s">
        <v>25</v>
      </c>
      <c r="J20" s="29" t="str">
        <f>IF('Rekapitulace stavby'!AN16="","",'Rekapitulace stavby'!AN16)</f>
        <v>28811208</v>
      </c>
      <c r="K20" s="37"/>
    </row>
    <row r="21" spans="2:11" s="1" customFormat="1" ht="18" customHeight="1" x14ac:dyDescent="0.3">
      <c r="B21" s="33"/>
      <c r="C21" s="34"/>
      <c r="D21" s="34"/>
      <c r="E21" s="29" t="str">
        <f>IF('Rekapitulace stavby'!E17="","",'Rekapitulace stavby'!E17)</f>
        <v>PDE s.r.o.</v>
      </c>
      <c r="F21" s="34"/>
      <c r="G21" s="34"/>
      <c r="H21" s="34"/>
      <c r="I21" s="31" t="s">
        <v>26</v>
      </c>
      <c r="J21" s="29" t="str">
        <f>IF('Rekapitulace stavby'!AN17="","",'Rekapitulace stavby'!AN17)</f>
        <v>CZ28811208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7"/>
    </row>
    <row r="23" spans="2:11" s="1" customFormat="1" ht="14.45" customHeight="1" x14ac:dyDescent="0.3">
      <c r="B23" s="33"/>
      <c r="C23" s="34"/>
      <c r="D23" s="31" t="s">
        <v>30</v>
      </c>
      <c r="E23" s="34"/>
      <c r="F23" s="34"/>
      <c r="G23" s="34"/>
      <c r="H23" s="34"/>
      <c r="I23" s="34"/>
      <c r="J23" s="34"/>
      <c r="K23" s="37"/>
    </row>
    <row r="24" spans="2:11" s="6" customFormat="1" ht="16.5" customHeight="1" x14ac:dyDescent="0.3">
      <c r="B24" s="95"/>
      <c r="C24" s="96"/>
      <c r="D24" s="96"/>
      <c r="E24" s="544" t="s">
        <v>5</v>
      </c>
      <c r="F24" s="544"/>
      <c r="G24" s="544"/>
      <c r="H24" s="544"/>
      <c r="I24" s="96"/>
      <c r="J24" s="96"/>
      <c r="K24" s="9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60"/>
      <c r="J26" s="60"/>
      <c r="K26" s="98"/>
    </row>
    <row r="27" spans="2:11" s="1" customFormat="1" ht="25.35" customHeight="1" x14ac:dyDescent="0.3">
      <c r="B27" s="33"/>
      <c r="C27" s="34"/>
      <c r="D27" s="99" t="s">
        <v>32</v>
      </c>
      <c r="E27" s="34"/>
      <c r="F27" s="34"/>
      <c r="G27" s="34"/>
      <c r="H27" s="34"/>
      <c r="I27" s="34"/>
      <c r="J27" s="100">
        <f>ROUND(J78,2)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60"/>
      <c r="J28" s="60"/>
      <c r="K28" s="98"/>
    </row>
    <row r="29" spans="2:11" s="1" customFormat="1" ht="14.45" customHeight="1" x14ac:dyDescent="0.3">
      <c r="B29" s="33"/>
      <c r="C29" s="34"/>
      <c r="D29" s="34"/>
      <c r="E29" s="34"/>
      <c r="F29" s="38" t="s">
        <v>34</v>
      </c>
      <c r="G29" s="34"/>
      <c r="H29" s="34"/>
      <c r="I29" s="38" t="s">
        <v>33</v>
      </c>
      <c r="J29" s="38" t="s">
        <v>35</v>
      </c>
      <c r="K29" s="37"/>
    </row>
    <row r="30" spans="2:11" s="1" customFormat="1" ht="14.45" customHeight="1" x14ac:dyDescent="0.3">
      <c r="B30" s="33"/>
      <c r="C30" s="34"/>
      <c r="D30" s="41" t="s">
        <v>36</v>
      </c>
      <c r="E30" s="41" t="s">
        <v>37</v>
      </c>
      <c r="F30" s="101">
        <f>ROUND(SUM(BC78:BC95), 2)</f>
        <v>0</v>
      </c>
      <c r="G30" s="34"/>
      <c r="H30" s="34"/>
      <c r="I30" s="102">
        <v>0.21</v>
      </c>
      <c r="J30" s="101">
        <f>ROUND(ROUND((SUM(BC78:BC95)),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38</v>
      </c>
      <c r="F31" s="101">
        <f>ROUND(SUM(BD78:BD95), 2)</f>
        <v>0</v>
      </c>
      <c r="G31" s="34"/>
      <c r="H31" s="34"/>
      <c r="I31" s="102">
        <v>0.15</v>
      </c>
      <c r="J31" s="101">
        <f>ROUND(ROUND((SUM(BD78:BD95)),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39</v>
      </c>
      <c r="F32" s="101">
        <f>ROUND(SUM(BE78:BE95), 2)</f>
        <v>0</v>
      </c>
      <c r="G32" s="34"/>
      <c r="H32" s="34"/>
      <c r="I32" s="102">
        <v>0.21</v>
      </c>
      <c r="J32" s="101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40</v>
      </c>
      <c r="F33" s="101">
        <f>ROUND(SUM(BF78:BF95), 2)</f>
        <v>0</v>
      </c>
      <c r="G33" s="34"/>
      <c r="H33" s="34"/>
      <c r="I33" s="102">
        <v>0.15</v>
      </c>
      <c r="J33" s="101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41</v>
      </c>
      <c r="F34" s="101">
        <f>ROUND(SUM(BG78:BG95), 2)</f>
        <v>0</v>
      </c>
      <c r="G34" s="34"/>
      <c r="H34" s="34"/>
      <c r="I34" s="102">
        <v>0</v>
      </c>
      <c r="J34" s="101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34"/>
      <c r="J35" s="34"/>
      <c r="K35" s="37"/>
    </row>
    <row r="36" spans="2:11" s="1" customFormat="1" ht="25.35" customHeight="1" x14ac:dyDescent="0.3">
      <c r="B36" s="33"/>
      <c r="C36" s="103"/>
      <c r="D36" s="104" t="s">
        <v>42</v>
      </c>
      <c r="E36" s="63"/>
      <c r="F36" s="63"/>
      <c r="G36" s="105" t="s">
        <v>43</v>
      </c>
      <c r="H36" s="106" t="s">
        <v>44</v>
      </c>
      <c r="I36" s="63"/>
      <c r="J36" s="107">
        <f>SUM(J27:J34)</f>
        <v>0</v>
      </c>
      <c r="K36" s="108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52"/>
      <c r="J41" s="52"/>
      <c r="K41" s="109"/>
    </row>
    <row r="42" spans="2:11" s="1" customFormat="1" ht="36.950000000000003" customHeight="1" x14ac:dyDescent="0.3">
      <c r="B42" s="33"/>
      <c r="C42" s="25" t="s">
        <v>123</v>
      </c>
      <c r="D42" s="34"/>
      <c r="E42" s="34"/>
      <c r="F42" s="34"/>
      <c r="G42" s="34"/>
      <c r="H42" s="34"/>
      <c r="I42" s="3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34"/>
      <c r="J43" s="34"/>
      <c r="K43" s="37"/>
    </row>
    <row r="44" spans="2:11" s="1" customFormat="1" ht="14.45" customHeight="1" x14ac:dyDescent="0.3">
      <c r="B44" s="33"/>
      <c r="C44" s="31" t="s">
        <v>17</v>
      </c>
      <c r="D44" s="34"/>
      <c r="E44" s="34"/>
      <c r="F44" s="34"/>
      <c r="G44" s="34"/>
      <c r="H44" s="34"/>
      <c r="I44" s="34"/>
      <c r="J44" s="34"/>
      <c r="K44" s="37"/>
    </row>
    <row r="45" spans="2:11" s="1" customFormat="1" ht="16.5" customHeight="1" x14ac:dyDescent="0.3">
      <c r="B45" s="33"/>
      <c r="C45" s="34"/>
      <c r="D45" s="34"/>
      <c r="E45" s="574" t="str">
        <f>E7</f>
        <v>Valdice - modernizace tepelného hospodářství EED - SO 02 - Prádelna obj. 29</v>
      </c>
      <c r="F45" s="575"/>
      <c r="G45" s="575"/>
      <c r="H45" s="575"/>
      <c r="I45" s="34"/>
      <c r="J45" s="34"/>
      <c r="K45" s="37"/>
    </row>
    <row r="46" spans="2:11" s="1" customFormat="1" ht="14.45" customHeight="1" x14ac:dyDescent="0.3">
      <c r="B46" s="33"/>
      <c r="C46" s="31" t="s">
        <v>122</v>
      </c>
      <c r="D46" s="34"/>
      <c r="E46" s="34"/>
      <c r="F46" s="34"/>
      <c r="G46" s="34"/>
      <c r="H46" s="34"/>
      <c r="I46" s="34"/>
      <c r="J46" s="34"/>
      <c r="K46" s="37"/>
    </row>
    <row r="47" spans="2:11" s="1" customFormat="1" ht="17.25" customHeight="1" x14ac:dyDescent="0.3">
      <c r="B47" s="33"/>
      <c r="C47" s="34"/>
      <c r="D47" s="34"/>
      <c r="E47" s="576" t="str">
        <f>E9</f>
        <v>D.1.4.d - 03 - Zařízení vzduchotechniky 3 - Odvod tepelné zátěže z tepelného čerpadla</v>
      </c>
      <c r="F47" s="577"/>
      <c r="G47" s="577"/>
      <c r="H47" s="577"/>
      <c r="I47" s="3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34"/>
      <c r="J48" s="34"/>
      <c r="K48" s="37"/>
    </row>
    <row r="49" spans="2:45" s="1" customFormat="1" ht="18" customHeight="1" x14ac:dyDescent="0.3">
      <c r="B49" s="33"/>
      <c r="C49" s="31" t="s">
        <v>21</v>
      </c>
      <c r="D49" s="34"/>
      <c r="E49" s="34"/>
      <c r="F49" s="29" t="str">
        <f>F12</f>
        <v xml:space="preserve"> </v>
      </c>
      <c r="G49" s="34"/>
      <c r="H49" s="34"/>
      <c r="I49" s="31" t="s">
        <v>23</v>
      </c>
      <c r="J49" s="94" t="str">
        <f>IF(J12="","",J12)</f>
        <v>1. 5. 2018</v>
      </c>
      <c r="K49" s="37"/>
    </row>
    <row r="50" spans="2:45" s="1" customFormat="1" ht="6.95" customHeight="1" x14ac:dyDescent="0.3">
      <c r="B50" s="33"/>
      <c r="C50" s="34"/>
      <c r="D50" s="34"/>
      <c r="E50" s="34"/>
      <c r="F50" s="34"/>
      <c r="G50" s="34"/>
      <c r="H50" s="34"/>
      <c r="I50" s="34"/>
      <c r="J50" s="34"/>
      <c r="K50" s="37"/>
    </row>
    <row r="51" spans="2:45" s="1" customFormat="1" ht="15" x14ac:dyDescent="0.3">
      <c r="B51" s="33"/>
      <c r="C51" s="31" t="s">
        <v>24</v>
      </c>
      <c r="D51" s="34"/>
      <c r="E51" s="34"/>
      <c r="F51" s="29" t="str">
        <f>E15</f>
        <v>Vězeňská služba České republiky</v>
      </c>
      <c r="G51" s="34"/>
      <c r="H51" s="34"/>
      <c r="I51" s="31" t="s">
        <v>28</v>
      </c>
      <c r="J51" s="544" t="str">
        <f>E21</f>
        <v>PDE s.r.o.</v>
      </c>
      <c r="K51" s="37"/>
    </row>
    <row r="52" spans="2:45" s="1" customFormat="1" ht="14.45" customHeight="1" x14ac:dyDescent="0.3">
      <c r="B52" s="33"/>
      <c r="C52" s="31" t="s">
        <v>27</v>
      </c>
      <c r="D52" s="34"/>
      <c r="E52" s="34"/>
      <c r="F52" s="29" t="str">
        <f>IF(E18="","",E18)</f>
        <v xml:space="preserve"> </v>
      </c>
      <c r="G52" s="34"/>
      <c r="H52" s="34"/>
      <c r="I52" s="34"/>
      <c r="J52" s="569"/>
      <c r="K52" s="37"/>
    </row>
    <row r="53" spans="2:45" s="1" customFormat="1" ht="10.3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  <c r="K53" s="37"/>
    </row>
    <row r="54" spans="2:45" s="1" customFormat="1" ht="29.25" customHeight="1" x14ac:dyDescent="0.3">
      <c r="B54" s="33"/>
      <c r="C54" s="110" t="s">
        <v>124</v>
      </c>
      <c r="D54" s="103"/>
      <c r="E54" s="103"/>
      <c r="F54" s="103"/>
      <c r="G54" s="103"/>
      <c r="H54" s="103"/>
      <c r="I54" s="103"/>
      <c r="J54" s="111" t="s">
        <v>125</v>
      </c>
      <c r="K54" s="112"/>
    </row>
    <row r="55" spans="2:45" s="1" customFormat="1" ht="10.35" customHeight="1" x14ac:dyDescent="0.3">
      <c r="B55" s="33"/>
      <c r="C55" s="34"/>
      <c r="D55" s="34"/>
      <c r="E55" s="34"/>
      <c r="F55" s="34"/>
      <c r="G55" s="34"/>
      <c r="H55" s="34"/>
      <c r="I55" s="34"/>
      <c r="J55" s="34"/>
      <c r="K55" s="37"/>
    </row>
    <row r="56" spans="2:45" s="1" customFormat="1" ht="29.25" customHeight="1" x14ac:dyDescent="0.3">
      <c r="B56" s="33"/>
      <c r="C56" s="113" t="s">
        <v>126</v>
      </c>
      <c r="D56" s="34"/>
      <c r="E56" s="34"/>
      <c r="F56" s="34"/>
      <c r="G56" s="34"/>
      <c r="H56" s="34"/>
      <c r="I56" s="34"/>
      <c r="J56" s="100">
        <f>J78</f>
        <v>0</v>
      </c>
      <c r="K56" s="37"/>
      <c r="AS56" s="19" t="s">
        <v>127</v>
      </c>
    </row>
    <row r="57" spans="2:45" s="7" customFormat="1" ht="24.95" customHeight="1" x14ac:dyDescent="0.3">
      <c r="B57" s="114"/>
      <c r="C57" s="115"/>
      <c r="D57" s="116" t="s">
        <v>128</v>
      </c>
      <c r="E57" s="117"/>
      <c r="F57" s="117"/>
      <c r="G57" s="117"/>
      <c r="H57" s="117"/>
      <c r="I57" s="117"/>
      <c r="J57" s="118">
        <f>J79</f>
        <v>0</v>
      </c>
      <c r="K57" s="119"/>
    </row>
    <row r="58" spans="2:45" s="8" customFormat="1" ht="19.899999999999999" customHeight="1" x14ac:dyDescent="0.3">
      <c r="B58" s="120"/>
      <c r="C58" s="121"/>
      <c r="D58" s="122" t="s">
        <v>934</v>
      </c>
      <c r="E58" s="123"/>
      <c r="F58" s="123"/>
      <c r="G58" s="123"/>
      <c r="H58" s="123"/>
      <c r="I58" s="123"/>
      <c r="J58" s="124">
        <f>J80</f>
        <v>0</v>
      </c>
      <c r="K58" s="125"/>
    </row>
    <row r="59" spans="2:45" s="1" customFormat="1" ht="21.75" customHeight="1" x14ac:dyDescent="0.3">
      <c r="B59" s="33"/>
      <c r="C59" s="34"/>
      <c r="D59" s="34"/>
      <c r="E59" s="34"/>
      <c r="F59" s="34"/>
      <c r="G59" s="34"/>
      <c r="H59" s="34"/>
      <c r="I59" s="34"/>
      <c r="J59" s="34"/>
      <c r="K59" s="37"/>
    </row>
    <row r="60" spans="2:45" s="1" customFormat="1" ht="6.95" customHeight="1" x14ac:dyDescent="0.3">
      <c r="B60" s="48"/>
      <c r="C60" s="49"/>
      <c r="D60" s="49"/>
      <c r="E60" s="49"/>
      <c r="F60" s="49"/>
      <c r="G60" s="49"/>
      <c r="H60" s="49"/>
      <c r="I60" s="49"/>
      <c r="J60" s="49"/>
      <c r="K60" s="50"/>
    </row>
    <row r="64" spans="2:45" s="1" customFormat="1" ht="6.95" customHeight="1" x14ac:dyDescent="0.3"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33"/>
    </row>
    <row r="65" spans="2:61" s="1" customFormat="1" ht="36.950000000000003" customHeight="1" x14ac:dyDescent="0.3">
      <c r="B65" s="33"/>
      <c r="C65" s="53" t="s">
        <v>130</v>
      </c>
      <c r="L65" s="33"/>
    </row>
    <row r="66" spans="2:61" s="1" customFormat="1" ht="6.95" customHeight="1" x14ac:dyDescent="0.3">
      <c r="B66" s="33"/>
      <c r="L66" s="33"/>
    </row>
    <row r="67" spans="2:61" s="1" customFormat="1" ht="14.45" customHeight="1" x14ac:dyDescent="0.3">
      <c r="B67" s="33"/>
      <c r="C67" s="55" t="s">
        <v>17</v>
      </c>
      <c r="L67" s="33"/>
    </row>
    <row r="68" spans="2:61" s="1" customFormat="1" ht="16.5" customHeight="1" x14ac:dyDescent="0.3">
      <c r="B68" s="33"/>
      <c r="E68" s="570" t="str">
        <f>E7</f>
        <v>Valdice - modernizace tepelného hospodářství EED - SO 02 - Prádelna obj. 29</v>
      </c>
      <c r="F68" s="571"/>
      <c r="G68" s="571"/>
      <c r="H68" s="571"/>
      <c r="L68" s="33"/>
    </row>
    <row r="69" spans="2:61" s="1" customFormat="1" ht="14.45" customHeight="1" x14ac:dyDescent="0.3">
      <c r="B69" s="33"/>
      <c r="C69" s="55" t="s">
        <v>122</v>
      </c>
      <c r="L69" s="33"/>
    </row>
    <row r="70" spans="2:61" s="1" customFormat="1" ht="17.25" customHeight="1" x14ac:dyDescent="0.3">
      <c r="B70" s="33"/>
      <c r="E70" s="521" t="str">
        <f>E9</f>
        <v>D.1.4.d - 03 - Zařízení vzduchotechniky 3 - Odvod tepelné zátěže z tepelného čerpadla</v>
      </c>
      <c r="F70" s="572"/>
      <c r="G70" s="572"/>
      <c r="H70" s="572"/>
      <c r="L70" s="33"/>
    </row>
    <row r="71" spans="2:61" s="1" customFormat="1" ht="6.95" customHeight="1" x14ac:dyDescent="0.3">
      <c r="B71" s="33"/>
      <c r="L71" s="33"/>
    </row>
    <row r="72" spans="2:61" s="1" customFormat="1" ht="18" customHeight="1" x14ac:dyDescent="0.3">
      <c r="B72" s="33"/>
      <c r="C72" s="55" t="s">
        <v>21</v>
      </c>
      <c r="F72" s="126" t="str">
        <f>F12</f>
        <v xml:space="preserve"> </v>
      </c>
      <c r="I72" s="55" t="s">
        <v>23</v>
      </c>
      <c r="J72" s="59" t="str">
        <f>IF(J12="","",J12)</f>
        <v>1. 5. 2018</v>
      </c>
      <c r="L72" s="33"/>
    </row>
    <row r="73" spans="2:61" s="1" customFormat="1" ht="6.95" customHeight="1" x14ac:dyDescent="0.3">
      <c r="B73" s="33"/>
      <c r="L73" s="33"/>
    </row>
    <row r="74" spans="2:61" s="1" customFormat="1" ht="15" x14ac:dyDescent="0.3">
      <c r="B74" s="33"/>
      <c r="C74" s="55" t="s">
        <v>24</v>
      </c>
      <c r="F74" s="126" t="str">
        <f>E15</f>
        <v>Vězeňská služba České republiky</v>
      </c>
      <c r="I74" s="55" t="s">
        <v>28</v>
      </c>
      <c r="J74" s="126" t="str">
        <f>E21</f>
        <v>PDE s.r.o.</v>
      </c>
      <c r="L74" s="33"/>
    </row>
    <row r="75" spans="2:61" s="1" customFormat="1" ht="14.45" customHeight="1" x14ac:dyDescent="0.3">
      <c r="B75" s="33"/>
      <c r="C75" s="55" t="s">
        <v>27</v>
      </c>
      <c r="F75" s="126" t="str">
        <f>IF(E18="","",E18)</f>
        <v xml:space="preserve"> </v>
      </c>
      <c r="L75" s="33"/>
    </row>
    <row r="76" spans="2:61" s="1" customFormat="1" ht="10.35" customHeight="1" x14ac:dyDescent="0.3">
      <c r="B76" s="33"/>
      <c r="L76" s="33"/>
    </row>
    <row r="77" spans="2:61" s="9" customFormat="1" ht="29.25" customHeight="1" x14ac:dyDescent="0.3">
      <c r="B77" s="127"/>
      <c r="C77" s="128" t="s">
        <v>131</v>
      </c>
      <c r="D77" s="129" t="s">
        <v>51</v>
      </c>
      <c r="E77" s="129" t="s">
        <v>47</v>
      </c>
      <c r="F77" s="129" t="s">
        <v>132</v>
      </c>
      <c r="G77" s="129" t="s">
        <v>133</v>
      </c>
      <c r="H77" s="129" t="s">
        <v>134</v>
      </c>
      <c r="I77" s="129" t="s">
        <v>135</v>
      </c>
      <c r="J77" s="129" t="s">
        <v>125</v>
      </c>
      <c r="K77" s="130" t="s">
        <v>136</v>
      </c>
      <c r="L77" s="127"/>
      <c r="M77" s="65" t="s">
        <v>137</v>
      </c>
      <c r="N77" s="66" t="s">
        <v>36</v>
      </c>
      <c r="O77" s="66" t="s">
        <v>138</v>
      </c>
      <c r="P77" s="66" t="s">
        <v>139</v>
      </c>
      <c r="Q77" s="66" t="s">
        <v>140</v>
      </c>
      <c r="R77" s="66" t="s">
        <v>141</v>
      </c>
      <c r="S77" s="66" t="s">
        <v>142</v>
      </c>
      <c r="T77" s="67" t="s">
        <v>143</v>
      </c>
    </row>
    <row r="78" spans="2:61" s="1" customFormat="1" ht="29.25" customHeight="1" x14ac:dyDescent="0.35">
      <c r="B78" s="33"/>
      <c r="C78" s="69" t="s">
        <v>126</v>
      </c>
      <c r="J78" s="131"/>
      <c r="L78" s="33"/>
      <c r="M78" s="68"/>
      <c r="N78" s="60"/>
      <c r="O78" s="60"/>
      <c r="P78" s="132">
        <f>P79</f>
        <v>0</v>
      </c>
      <c r="Q78" s="60"/>
      <c r="R78" s="132">
        <f>R79</f>
        <v>0</v>
      </c>
      <c r="S78" s="60"/>
      <c r="T78" s="133">
        <f>T79</f>
        <v>0</v>
      </c>
      <c r="AR78" s="19" t="s">
        <v>65</v>
      </c>
      <c r="AS78" s="19" t="s">
        <v>127</v>
      </c>
      <c r="BI78" s="134">
        <f>BI79</f>
        <v>0</v>
      </c>
    </row>
    <row r="79" spans="2:61" s="10" customFormat="1" ht="37.35" customHeight="1" x14ac:dyDescent="0.35">
      <c r="B79" s="135"/>
      <c r="D79" s="136" t="s">
        <v>65</v>
      </c>
      <c r="E79" s="137" t="s">
        <v>144</v>
      </c>
      <c r="F79" s="137" t="s">
        <v>145</v>
      </c>
      <c r="J79" s="138"/>
      <c r="L79" s="135"/>
      <c r="M79" s="139"/>
      <c r="N79" s="140"/>
      <c r="O79" s="140"/>
      <c r="P79" s="141">
        <f>P80</f>
        <v>0</v>
      </c>
      <c r="Q79" s="140"/>
      <c r="R79" s="141">
        <f>R80</f>
        <v>0</v>
      </c>
      <c r="S79" s="140"/>
      <c r="T79" s="142">
        <f>T80</f>
        <v>0</v>
      </c>
      <c r="AP79" s="136" t="s">
        <v>76</v>
      </c>
      <c r="AR79" s="143" t="s">
        <v>65</v>
      </c>
      <c r="AS79" s="143" t="s">
        <v>66</v>
      </c>
      <c r="AW79" s="136" t="s">
        <v>146</v>
      </c>
      <c r="BI79" s="144">
        <f>BI80</f>
        <v>0</v>
      </c>
    </row>
    <row r="80" spans="2:61" s="10" customFormat="1" ht="19.899999999999999" customHeight="1" x14ac:dyDescent="0.3">
      <c r="B80" s="135"/>
      <c r="D80" s="136" t="s">
        <v>65</v>
      </c>
      <c r="E80" s="145" t="s">
        <v>935</v>
      </c>
      <c r="F80" s="145" t="s">
        <v>936</v>
      </c>
      <c r="J80" s="146"/>
      <c r="L80" s="135"/>
      <c r="M80" s="139"/>
      <c r="N80" s="140"/>
      <c r="O80" s="140"/>
      <c r="P80" s="141">
        <f>SUM(P81:P95)</f>
        <v>0</v>
      </c>
      <c r="Q80" s="140"/>
      <c r="R80" s="141">
        <f>SUM(R81:R95)</f>
        <v>0</v>
      </c>
      <c r="S80" s="140"/>
      <c r="T80" s="142">
        <f>SUM(T81:T95)</f>
        <v>0</v>
      </c>
      <c r="AP80" s="136" t="s">
        <v>76</v>
      </c>
      <c r="AR80" s="143" t="s">
        <v>65</v>
      </c>
      <c r="AS80" s="143" t="s">
        <v>74</v>
      </c>
      <c r="AW80" s="136" t="s">
        <v>146</v>
      </c>
      <c r="BI80" s="144">
        <f>SUM(BI81:BI95)</f>
        <v>0</v>
      </c>
    </row>
    <row r="81" spans="2:63" s="1" customFormat="1" ht="39.950000000000003" customHeight="1" x14ac:dyDescent="0.3">
      <c r="B81" s="147"/>
      <c r="C81" s="148" t="s">
        <v>74</v>
      </c>
      <c r="D81" s="148" t="s">
        <v>149</v>
      </c>
      <c r="E81" s="149" t="s">
        <v>979</v>
      </c>
      <c r="F81" s="150" t="s">
        <v>1005</v>
      </c>
      <c r="G81" s="151" t="s">
        <v>152</v>
      </c>
      <c r="H81" s="152">
        <v>1</v>
      </c>
      <c r="I81" s="153"/>
      <c r="J81" s="153"/>
      <c r="K81" s="150"/>
      <c r="L81" s="154"/>
      <c r="M81" s="155" t="s">
        <v>5</v>
      </c>
      <c r="N81" s="160" t="s">
        <v>37</v>
      </c>
      <c r="O81" s="161">
        <v>0</v>
      </c>
      <c r="P81" s="161">
        <f t="shared" ref="P81:P95" si="0">O81*H81</f>
        <v>0</v>
      </c>
      <c r="Q81" s="161">
        <v>0</v>
      </c>
      <c r="R81" s="161">
        <f t="shared" ref="R81:R95" si="1">Q81*H81</f>
        <v>0</v>
      </c>
      <c r="S81" s="161">
        <v>0</v>
      </c>
      <c r="T81" s="162">
        <f t="shared" ref="T81:T95" si="2">S81*H81</f>
        <v>0</v>
      </c>
      <c r="AP81" s="19" t="s">
        <v>153</v>
      </c>
      <c r="AR81" s="19" t="s">
        <v>149</v>
      </c>
      <c r="AS81" s="19" t="s">
        <v>76</v>
      </c>
      <c r="AW81" s="19" t="s">
        <v>146</v>
      </c>
      <c r="BC81" s="159">
        <f t="shared" ref="BC81:BC95" si="3">IF(N81="základní",J81,0)</f>
        <v>0</v>
      </c>
      <c r="BD81" s="159">
        <f t="shared" ref="BD81:BD95" si="4">IF(N81="snížená",J81,0)</f>
        <v>0</v>
      </c>
      <c r="BE81" s="159">
        <f t="shared" ref="BE81:BE95" si="5">IF(N81="zákl. přenesená",J81,0)</f>
        <v>0</v>
      </c>
      <c r="BF81" s="159">
        <f t="shared" ref="BF81:BF95" si="6">IF(N81="sníž. přenesená",J81,0)</f>
        <v>0</v>
      </c>
      <c r="BG81" s="159">
        <f t="shared" ref="BG81:BG95" si="7">IF(N81="nulová",J81,0)</f>
        <v>0</v>
      </c>
      <c r="BH81" s="19" t="s">
        <v>74</v>
      </c>
      <c r="BI81" s="159">
        <f t="shared" ref="BI81:BI95" si="8">ROUND(I81*H81,2)</f>
        <v>0</v>
      </c>
      <c r="BJ81" s="19" t="s">
        <v>154</v>
      </c>
      <c r="BK81" s="19" t="s">
        <v>1006</v>
      </c>
    </row>
    <row r="82" spans="2:63" s="1" customFormat="1" ht="39.950000000000003" customHeight="1" x14ac:dyDescent="0.3">
      <c r="B82" s="147"/>
      <c r="C82" s="148" t="s">
        <v>76</v>
      </c>
      <c r="D82" s="148" t="s">
        <v>149</v>
      </c>
      <c r="E82" s="149" t="s">
        <v>1007</v>
      </c>
      <c r="F82" s="150" t="s">
        <v>982</v>
      </c>
      <c r="G82" s="151" t="s">
        <v>152</v>
      </c>
      <c r="H82" s="152">
        <v>2</v>
      </c>
      <c r="I82" s="153"/>
      <c r="J82" s="153"/>
      <c r="K82" s="150"/>
      <c r="L82" s="154"/>
      <c r="M82" s="155" t="s">
        <v>5</v>
      </c>
      <c r="N82" s="160" t="s">
        <v>37</v>
      </c>
      <c r="O82" s="161">
        <v>0</v>
      </c>
      <c r="P82" s="161">
        <f t="shared" si="0"/>
        <v>0</v>
      </c>
      <c r="Q82" s="161">
        <v>0</v>
      </c>
      <c r="R82" s="161">
        <f t="shared" si="1"/>
        <v>0</v>
      </c>
      <c r="S82" s="161">
        <v>0</v>
      </c>
      <c r="T82" s="162">
        <f t="shared" si="2"/>
        <v>0</v>
      </c>
      <c r="AP82" s="19" t="s">
        <v>153</v>
      </c>
      <c r="AR82" s="19" t="s">
        <v>149</v>
      </c>
      <c r="AS82" s="19" t="s">
        <v>76</v>
      </c>
      <c r="AW82" s="19" t="s">
        <v>146</v>
      </c>
      <c r="BC82" s="159">
        <f t="shared" si="3"/>
        <v>0</v>
      </c>
      <c r="BD82" s="159">
        <f t="shared" si="4"/>
        <v>0</v>
      </c>
      <c r="BE82" s="159">
        <f t="shared" si="5"/>
        <v>0</v>
      </c>
      <c r="BF82" s="159">
        <f t="shared" si="6"/>
        <v>0</v>
      </c>
      <c r="BG82" s="159">
        <f t="shared" si="7"/>
        <v>0</v>
      </c>
      <c r="BH82" s="19" t="s">
        <v>74</v>
      </c>
      <c r="BI82" s="159">
        <f t="shared" si="8"/>
        <v>0</v>
      </c>
      <c r="BJ82" s="19" t="s">
        <v>154</v>
      </c>
      <c r="BK82" s="19" t="s">
        <v>1008</v>
      </c>
    </row>
    <row r="83" spans="2:63" s="1" customFormat="1" ht="39.950000000000003" customHeight="1" x14ac:dyDescent="0.3">
      <c r="B83" s="147"/>
      <c r="C83" s="148" t="s">
        <v>692</v>
      </c>
      <c r="D83" s="148" t="s">
        <v>149</v>
      </c>
      <c r="E83" s="149" t="s">
        <v>1009</v>
      </c>
      <c r="F83" s="150" t="s">
        <v>1010</v>
      </c>
      <c r="G83" s="151" t="s">
        <v>152</v>
      </c>
      <c r="H83" s="152">
        <v>1</v>
      </c>
      <c r="I83" s="153"/>
      <c r="J83" s="153"/>
      <c r="K83" s="150"/>
      <c r="L83" s="154"/>
      <c r="M83" s="155" t="s">
        <v>5</v>
      </c>
      <c r="N83" s="160" t="s">
        <v>37</v>
      </c>
      <c r="O83" s="161">
        <v>0</v>
      </c>
      <c r="P83" s="161">
        <f t="shared" si="0"/>
        <v>0</v>
      </c>
      <c r="Q83" s="161">
        <v>0</v>
      </c>
      <c r="R83" s="161">
        <f t="shared" si="1"/>
        <v>0</v>
      </c>
      <c r="S83" s="161">
        <v>0</v>
      </c>
      <c r="T83" s="162">
        <f t="shared" si="2"/>
        <v>0</v>
      </c>
      <c r="AP83" s="19" t="s">
        <v>153</v>
      </c>
      <c r="AR83" s="19" t="s">
        <v>149</v>
      </c>
      <c r="AS83" s="19" t="s">
        <v>76</v>
      </c>
      <c r="AW83" s="19" t="s">
        <v>146</v>
      </c>
      <c r="BC83" s="159">
        <f t="shared" si="3"/>
        <v>0</v>
      </c>
      <c r="BD83" s="159">
        <f t="shared" si="4"/>
        <v>0</v>
      </c>
      <c r="BE83" s="159">
        <f t="shared" si="5"/>
        <v>0</v>
      </c>
      <c r="BF83" s="159">
        <f t="shared" si="6"/>
        <v>0</v>
      </c>
      <c r="BG83" s="159">
        <f t="shared" si="7"/>
        <v>0</v>
      </c>
      <c r="BH83" s="19" t="s">
        <v>74</v>
      </c>
      <c r="BI83" s="159">
        <f t="shared" si="8"/>
        <v>0</v>
      </c>
      <c r="BJ83" s="19" t="s">
        <v>154</v>
      </c>
      <c r="BK83" s="19" t="s">
        <v>1011</v>
      </c>
    </row>
    <row r="84" spans="2:63" s="1" customFormat="1" ht="39.950000000000003" customHeight="1" x14ac:dyDescent="0.3">
      <c r="B84" s="147"/>
      <c r="C84" s="148" t="s">
        <v>696</v>
      </c>
      <c r="D84" s="148" t="s">
        <v>149</v>
      </c>
      <c r="E84" s="149" t="s">
        <v>1012</v>
      </c>
      <c r="F84" s="150" t="s">
        <v>1013</v>
      </c>
      <c r="G84" s="151" t="s">
        <v>152</v>
      </c>
      <c r="H84" s="152">
        <v>2</v>
      </c>
      <c r="I84" s="153"/>
      <c r="J84" s="153"/>
      <c r="K84" s="150"/>
      <c r="L84" s="154"/>
      <c r="M84" s="155" t="s">
        <v>5</v>
      </c>
      <c r="N84" s="160" t="s">
        <v>37</v>
      </c>
      <c r="O84" s="161">
        <v>0</v>
      </c>
      <c r="P84" s="161">
        <f t="shared" si="0"/>
        <v>0</v>
      </c>
      <c r="Q84" s="161">
        <v>0</v>
      </c>
      <c r="R84" s="161">
        <f t="shared" si="1"/>
        <v>0</v>
      </c>
      <c r="S84" s="161">
        <v>0</v>
      </c>
      <c r="T84" s="162">
        <f t="shared" si="2"/>
        <v>0</v>
      </c>
      <c r="AP84" s="19" t="s">
        <v>153</v>
      </c>
      <c r="AR84" s="19" t="s">
        <v>149</v>
      </c>
      <c r="AS84" s="19" t="s">
        <v>76</v>
      </c>
      <c r="AW84" s="19" t="s">
        <v>146</v>
      </c>
      <c r="BC84" s="159">
        <f t="shared" si="3"/>
        <v>0</v>
      </c>
      <c r="BD84" s="159">
        <f t="shared" si="4"/>
        <v>0</v>
      </c>
      <c r="BE84" s="159">
        <f t="shared" si="5"/>
        <v>0</v>
      </c>
      <c r="BF84" s="159">
        <f t="shared" si="6"/>
        <v>0</v>
      </c>
      <c r="BG84" s="159">
        <f t="shared" si="7"/>
        <v>0</v>
      </c>
      <c r="BH84" s="19" t="s">
        <v>74</v>
      </c>
      <c r="BI84" s="159">
        <f t="shared" si="8"/>
        <v>0</v>
      </c>
      <c r="BJ84" s="19" t="s">
        <v>154</v>
      </c>
      <c r="BK84" s="19" t="s">
        <v>1014</v>
      </c>
    </row>
    <row r="85" spans="2:63" s="1" customFormat="1" ht="39.950000000000003" customHeight="1" x14ac:dyDescent="0.3">
      <c r="B85" s="147"/>
      <c r="C85" s="148" t="s">
        <v>680</v>
      </c>
      <c r="D85" s="148" t="s">
        <v>149</v>
      </c>
      <c r="E85" s="149" t="s">
        <v>1015</v>
      </c>
      <c r="F85" s="150" t="s">
        <v>1016</v>
      </c>
      <c r="G85" s="151" t="s">
        <v>152</v>
      </c>
      <c r="H85" s="152">
        <v>1</v>
      </c>
      <c r="I85" s="153"/>
      <c r="J85" s="153"/>
      <c r="K85" s="150"/>
      <c r="L85" s="154"/>
      <c r="M85" s="155" t="s">
        <v>5</v>
      </c>
      <c r="N85" s="160" t="s">
        <v>37</v>
      </c>
      <c r="O85" s="161">
        <v>0</v>
      </c>
      <c r="P85" s="161">
        <f t="shared" si="0"/>
        <v>0</v>
      </c>
      <c r="Q85" s="161">
        <v>0</v>
      </c>
      <c r="R85" s="161">
        <f t="shared" si="1"/>
        <v>0</v>
      </c>
      <c r="S85" s="161">
        <v>0</v>
      </c>
      <c r="T85" s="162">
        <f t="shared" si="2"/>
        <v>0</v>
      </c>
      <c r="AP85" s="19" t="s">
        <v>153</v>
      </c>
      <c r="AR85" s="19" t="s">
        <v>149</v>
      </c>
      <c r="AS85" s="19" t="s">
        <v>76</v>
      </c>
      <c r="AW85" s="19" t="s">
        <v>146</v>
      </c>
      <c r="BC85" s="159">
        <f t="shared" si="3"/>
        <v>0</v>
      </c>
      <c r="BD85" s="159">
        <f t="shared" si="4"/>
        <v>0</v>
      </c>
      <c r="BE85" s="159">
        <f t="shared" si="5"/>
        <v>0</v>
      </c>
      <c r="BF85" s="159">
        <f t="shared" si="6"/>
        <v>0</v>
      </c>
      <c r="BG85" s="159">
        <f t="shared" si="7"/>
        <v>0</v>
      </c>
      <c r="BH85" s="19" t="s">
        <v>74</v>
      </c>
      <c r="BI85" s="159">
        <f t="shared" si="8"/>
        <v>0</v>
      </c>
      <c r="BJ85" s="19" t="s">
        <v>154</v>
      </c>
      <c r="BK85" s="19" t="s">
        <v>1017</v>
      </c>
    </row>
    <row r="86" spans="2:63" s="1" customFormat="1" ht="39.950000000000003" customHeight="1" x14ac:dyDescent="0.3">
      <c r="B86" s="147"/>
      <c r="C86" s="148" t="s">
        <v>684</v>
      </c>
      <c r="D86" s="148" t="s">
        <v>149</v>
      </c>
      <c r="E86" s="149" t="s">
        <v>1018</v>
      </c>
      <c r="F86" s="150" t="s">
        <v>1019</v>
      </c>
      <c r="G86" s="151" t="s">
        <v>152</v>
      </c>
      <c r="H86" s="152">
        <v>1</v>
      </c>
      <c r="I86" s="153"/>
      <c r="J86" s="153"/>
      <c r="K86" s="150"/>
      <c r="L86" s="154"/>
      <c r="M86" s="155" t="s">
        <v>5</v>
      </c>
      <c r="N86" s="160" t="s">
        <v>37</v>
      </c>
      <c r="O86" s="161">
        <v>0</v>
      </c>
      <c r="P86" s="161">
        <f t="shared" si="0"/>
        <v>0</v>
      </c>
      <c r="Q86" s="161">
        <v>0</v>
      </c>
      <c r="R86" s="161">
        <f t="shared" si="1"/>
        <v>0</v>
      </c>
      <c r="S86" s="161">
        <v>0</v>
      </c>
      <c r="T86" s="162">
        <f t="shared" si="2"/>
        <v>0</v>
      </c>
      <c r="AP86" s="19" t="s">
        <v>153</v>
      </c>
      <c r="AR86" s="19" t="s">
        <v>149</v>
      </c>
      <c r="AS86" s="19" t="s">
        <v>76</v>
      </c>
      <c r="AW86" s="19" t="s">
        <v>146</v>
      </c>
      <c r="BC86" s="159">
        <f t="shared" si="3"/>
        <v>0</v>
      </c>
      <c r="BD86" s="159">
        <f t="shared" si="4"/>
        <v>0</v>
      </c>
      <c r="BE86" s="159">
        <f t="shared" si="5"/>
        <v>0</v>
      </c>
      <c r="BF86" s="159">
        <f t="shared" si="6"/>
        <v>0</v>
      </c>
      <c r="BG86" s="159">
        <f t="shared" si="7"/>
        <v>0</v>
      </c>
      <c r="BH86" s="19" t="s">
        <v>74</v>
      </c>
      <c r="BI86" s="159">
        <f t="shared" si="8"/>
        <v>0</v>
      </c>
      <c r="BJ86" s="19" t="s">
        <v>154</v>
      </c>
      <c r="BK86" s="19" t="s">
        <v>1020</v>
      </c>
    </row>
    <row r="87" spans="2:63" s="1" customFormat="1" ht="39.950000000000003" customHeight="1" x14ac:dyDescent="0.3">
      <c r="B87" s="147"/>
      <c r="C87" s="148" t="s">
        <v>688</v>
      </c>
      <c r="D87" s="148" t="s">
        <v>149</v>
      </c>
      <c r="E87" s="149" t="s">
        <v>1021</v>
      </c>
      <c r="F87" s="150" t="s">
        <v>1022</v>
      </c>
      <c r="G87" s="151" t="s">
        <v>152</v>
      </c>
      <c r="H87" s="152">
        <v>1</v>
      </c>
      <c r="I87" s="153"/>
      <c r="J87" s="153"/>
      <c r="K87" s="150"/>
      <c r="L87" s="154"/>
      <c r="M87" s="155" t="s">
        <v>5</v>
      </c>
      <c r="N87" s="160" t="s">
        <v>37</v>
      </c>
      <c r="O87" s="161">
        <v>0</v>
      </c>
      <c r="P87" s="161">
        <f t="shared" si="0"/>
        <v>0</v>
      </c>
      <c r="Q87" s="161">
        <v>0</v>
      </c>
      <c r="R87" s="161">
        <f t="shared" si="1"/>
        <v>0</v>
      </c>
      <c r="S87" s="161">
        <v>0</v>
      </c>
      <c r="T87" s="162">
        <f t="shared" si="2"/>
        <v>0</v>
      </c>
      <c r="AP87" s="19" t="s">
        <v>153</v>
      </c>
      <c r="AR87" s="19" t="s">
        <v>149</v>
      </c>
      <c r="AS87" s="19" t="s">
        <v>76</v>
      </c>
      <c r="AW87" s="19" t="s">
        <v>146</v>
      </c>
      <c r="BC87" s="159">
        <f t="shared" si="3"/>
        <v>0</v>
      </c>
      <c r="BD87" s="159">
        <f t="shared" si="4"/>
        <v>0</v>
      </c>
      <c r="BE87" s="159">
        <f t="shared" si="5"/>
        <v>0</v>
      </c>
      <c r="BF87" s="159">
        <f t="shared" si="6"/>
        <v>0</v>
      </c>
      <c r="BG87" s="159">
        <f t="shared" si="7"/>
        <v>0</v>
      </c>
      <c r="BH87" s="19" t="s">
        <v>74</v>
      </c>
      <c r="BI87" s="159">
        <f t="shared" si="8"/>
        <v>0</v>
      </c>
      <c r="BJ87" s="19" t="s">
        <v>154</v>
      </c>
      <c r="BK87" s="19" t="s">
        <v>1023</v>
      </c>
    </row>
    <row r="88" spans="2:63" s="1" customFormat="1" ht="39.950000000000003" customHeight="1" x14ac:dyDescent="0.3">
      <c r="B88" s="147"/>
      <c r="C88" s="148" t="s">
        <v>731</v>
      </c>
      <c r="D88" s="148" t="s">
        <v>149</v>
      </c>
      <c r="E88" s="149" t="s">
        <v>1024</v>
      </c>
      <c r="F88" s="150" t="s">
        <v>953</v>
      </c>
      <c r="G88" s="151" t="s">
        <v>670</v>
      </c>
      <c r="H88" s="152">
        <v>10</v>
      </c>
      <c r="I88" s="153"/>
      <c r="J88" s="153"/>
      <c r="K88" s="150"/>
      <c r="L88" s="154"/>
      <c r="M88" s="155" t="s">
        <v>5</v>
      </c>
      <c r="N88" s="160" t="s">
        <v>37</v>
      </c>
      <c r="O88" s="161">
        <v>0</v>
      </c>
      <c r="P88" s="161">
        <f t="shared" si="0"/>
        <v>0</v>
      </c>
      <c r="Q88" s="161">
        <v>0</v>
      </c>
      <c r="R88" s="161">
        <f t="shared" si="1"/>
        <v>0</v>
      </c>
      <c r="S88" s="161">
        <v>0</v>
      </c>
      <c r="T88" s="162">
        <f t="shared" si="2"/>
        <v>0</v>
      </c>
      <c r="AP88" s="19" t="s">
        <v>153</v>
      </c>
      <c r="AR88" s="19" t="s">
        <v>149</v>
      </c>
      <c r="AS88" s="19" t="s">
        <v>76</v>
      </c>
      <c r="AW88" s="19" t="s">
        <v>146</v>
      </c>
      <c r="BC88" s="159">
        <f t="shared" si="3"/>
        <v>0</v>
      </c>
      <c r="BD88" s="159">
        <f t="shared" si="4"/>
        <v>0</v>
      </c>
      <c r="BE88" s="159">
        <f t="shared" si="5"/>
        <v>0</v>
      </c>
      <c r="BF88" s="159">
        <f t="shared" si="6"/>
        <v>0</v>
      </c>
      <c r="BG88" s="159">
        <f t="shared" si="7"/>
        <v>0</v>
      </c>
      <c r="BH88" s="19" t="s">
        <v>74</v>
      </c>
      <c r="BI88" s="159">
        <f t="shared" si="8"/>
        <v>0</v>
      </c>
      <c r="BJ88" s="19" t="s">
        <v>154</v>
      </c>
      <c r="BK88" s="19" t="s">
        <v>1025</v>
      </c>
    </row>
    <row r="89" spans="2:63" s="1" customFormat="1" ht="39.950000000000003" customHeight="1" x14ac:dyDescent="0.3">
      <c r="B89" s="147"/>
      <c r="C89" s="148" t="s">
        <v>734</v>
      </c>
      <c r="D89" s="148" t="s">
        <v>149</v>
      </c>
      <c r="E89" s="149" t="s">
        <v>1026</v>
      </c>
      <c r="F89" s="150" t="s">
        <v>964</v>
      </c>
      <c r="G89" s="151" t="s">
        <v>670</v>
      </c>
      <c r="H89" s="152">
        <v>15</v>
      </c>
      <c r="I89" s="153"/>
      <c r="J89" s="153"/>
      <c r="K89" s="150"/>
      <c r="L89" s="154"/>
      <c r="M89" s="155" t="s">
        <v>5</v>
      </c>
      <c r="N89" s="160" t="s">
        <v>37</v>
      </c>
      <c r="O89" s="161">
        <v>0</v>
      </c>
      <c r="P89" s="161">
        <f t="shared" si="0"/>
        <v>0</v>
      </c>
      <c r="Q89" s="161">
        <v>0</v>
      </c>
      <c r="R89" s="161">
        <f t="shared" si="1"/>
        <v>0</v>
      </c>
      <c r="S89" s="161">
        <v>0</v>
      </c>
      <c r="T89" s="162">
        <f t="shared" si="2"/>
        <v>0</v>
      </c>
      <c r="AP89" s="19" t="s">
        <v>153</v>
      </c>
      <c r="AR89" s="19" t="s">
        <v>149</v>
      </c>
      <c r="AS89" s="19" t="s">
        <v>76</v>
      </c>
      <c r="AW89" s="19" t="s">
        <v>146</v>
      </c>
      <c r="BC89" s="159">
        <f t="shared" si="3"/>
        <v>0</v>
      </c>
      <c r="BD89" s="159">
        <f t="shared" si="4"/>
        <v>0</v>
      </c>
      <c r="BE89" s="159">
        <f t="shared" si="5"/>
        <v>0</v>
      </c>
      <c r="BF89" s="159">
        <f t="shared" si="6"/>
        <v>0</v>
      </c>
      <c r="BG89" s="159">
        <f t="shared" si="7"/>
        <v>0</v>
      </c>
      <c r="BH89" s="19" t="s">
        <v>74</v>
      </c>
      <c r="BI89" s="159">
        <f t="shared" si="8"/>
        <v>0</v>
      </c>
      <c r="BJ89" s="19" t="s">
        <v>154</v>
      </c>
      <c r="BK89" s="19" t="s">
        <v>1027</v>
      </c>
    </row>
    <row r="90" spans="2:63" s="1" customFormat="1" ht="39.950000000000003" customHeight="1" x14ac:dyDescent="0.3">
      <c r="B90" s="147"/>
      <c r="C90" s="148" t="s">
        <v>737</v>
      </c>
      <c r="D90" s="148" t="s">
        <v>149</v>
      </c>
      <c r="E90" s="149" t="s">
        <v>1028</v>
      </c>
      <c r="F90" s="150" t="s">
        <v>1029</v>
      </c>
      <c r="G90" s="151" t="s">
        <v>152</v>
      </c>
      <c r="H90" s="152">
        <v>2</v>
      </c>
      <c r="I90" s="153"/>
      <c r="J90" s="153"/>
      <c r="K90" s="150"/>
      <c r="L90" s="154"/>
      <c r="M90" s="155" t="s">
        <v>5</v>
      </c>
      <c r="N90" s="160" t="s">
        <v>37</v>
      </c>
      <c r="O90" s="161">
        <v>0</v>
      </c>
      <c r="P90" s="161">
        <f t="shared" si="0"/>
        <v>0</v>
      </c>
      <c r="Q90" s="161">
        <v>0</v>
      </c>
      <c r="R90" s="161">
        <f t="shared" si="1"/>
        <v>0</v>
      </c>
      <c r="S90" s="161">
        <v>0</v>
      </c>
      <c r="T90" s="162">
        <f t="shared" si="2"/>
        <v>0</v>
      </c>
      <c r="AP90" s="19" t="s">
        <v>153</v>
      </c>
      <c r="AR90" s="19" t="s">
        <v>149</v>
      </c>
      <c r="AS90" s="19" t="s">
        <v>76</v>
      </c>
      <c r="AW90" s="19" t="s">
        <v>146</v>
      </c>
      <c r="BC90" s="159">
        <f t="shared" si="3"/>
        <v>0</v>
      </c>
      <c r="BD90" s="159">
        <f t="shared" si="4"/>
        <v>0</v>
      </c>
      <c r="BE90" s="159">
        <f t="shared" si="5"/>
        <v>0</v>
      </c>
      <c r="BF90" s="159">
        <f t="shared" si="6"/>
        <v>0</v>
      </c>
      <c r="BG90" s="159">
        <f t="shared" si="7"/>
        <v>0</v>
      </c>
      <c r="BH90" s="19" t="s">
        <v>74</v>
      </c>
      <c r="BI90" s="159">
        <f t="shared" si="8"/>
        <v>0</v>
      </c>
      <c r="BJ90" s="19" t="s">
        <v>154</v>
      </c>
      <c r="BK90" s="19" t="s">
        <v>1030</v>
      </c>
    </row>
    <row r="91" spans="2:63" s="1" customFormat="1" ht="39.950000000000003" customHeight="1" x14ac:dyDescent="0.3">
      <c r="B91" s="147"/>
      <c r="C91" s="148" t="s">
        <v>672</v>
      </c>
      <c r="D91" s="148" t="s">
        <v>149</v>
      </c>
      <c r="E91" s="149" t="s">
        <v>1031</v>
      </c>
      <c r="F91" s="150" t="s">
        <v>1032</v>
      </c>
      <c r="G91" s="151" t="s">
        <v>152</v>
      </c>
      <c r="H91" s="152">
        <v>2</v>
      </c>
      <c r="I91" s="153"/>
      <c r="J91" s="153"/>
      <c r="K91" s="150"/>
      <c r="L91" s="154"/>
      <c r="M91" s="155" t="s">
        <v>5</v>
      </c>
      <c r="N91" s="160" t="s">
        <v>37</v>
      </c>
      <c r="O91" s="161">
        <v>0</v>
      </c>
      <c r="P91" s="161">
        <f t="shared" si="0"/>
        <v>0</v>
      </c>
      <c r="Q91" s="161">
        <v>0</v>
      </c>
      <c r="R91" s="161">
        <f t="shared" si="1"/>
        <v>0</v>
      </c>
      <c r="S91" s="161">
        <v>0</v>
      </c>
      <c r="T91" s="162">
        <f t="shared" si="2"/>
        <v>0</v>
      </c>
      <c r="AP91" s="19" t="s">
        <v>153</v>
      </c>
      <c r="AR91" s="19" t="s">
        <v>149</v>
      </c>
      <c r="AS91" s="19" t="s">
        <v>76</v>
      </c>
      <c r="AW91" s="19" t="s">
        <v>146</v>
      </c>
      <c r="BC91" s="159">
        <f t="shared" si="3"/>
        <v>0</v>
      </c>
      <c r="BD91" s="159">
        <f t="shared" si="4"/>
        <v>0</v>
      </c>
      <c r="BE91" s="159">
        <f t="shared" si="5"/>
        <v>0</v>
      </c>
      <c r="BF91" s="159">
        <f t="shared" si="6"/>
        <v>0</v>
      </c>
      <c r="BG91" s="159">
        <f t="shared" si="7"/>
        <v>0</v>
      </c>
      <c r="BH91" s="19" t="s">
        <v>74</v>
      </c>
      <c r="BI91" s="159">
        <f t="shared" si="8"/>
        <v>0</v>
      </c>
      <c r="BJ91" s="19" t="s">
        <v>154</v>
      </c>
      <c r="BK91" s="19" t="s">
        <v>1033</v>
      </c>
    </row>
    <row r="92" spans="2:63" s="1" customFormat="1" ht="39.950000000000003" customHeight="1" x14ac:dyDescent="0.3">
      <c r="B92" s="147"/>
      <c r="C92" s="148" t="s">
        <v>676</v>
      </c>
      <c r="D92" s="148" t="s">
        <v>149</v>
      </c>
      <c r="E92" s="149" t="s">
        <v>1034</v>
      </c>
      <c r="F92" s="150" t="s">
        <v>1035</v>
      </c>
      <c r="G92" s="151" t="s">
        <v>152</v>
      </c>
      <c r="H92" s="152">
        <v>2</v>
      </c>
      <c r="I92" s="153"/>
      <c r="J92" s="153"/>
      <c r="K92" s="150"/>
      <c r="L92" s="154"/>
      <c r="M92" s="155" t="s">
        <v>5</v>
      </c>
      <c r="N92" s="160" t="s">
        <v>37</v>
      </c>
      <c r="O92" s="161">
        <v>0</v>
      </c>
      <c r="P92" s="161">
        <f t="shared" si="0"/>
        <v>0</v>
      </c>
      <c r="Q92" s="161">
        <v>0</v>
      </c>
      <c r="R92" s="161">
        <f t="shared" si="1"/>
        <v>0</v>
      </c>
      <c r="S92" s="161">
        <v>0</v>
      </c>
      <c r="T92" s="162">
        <f t="shared" si="2"/>
        <v>0</v>
      </c>
      <c r="AP92" s="19" t="s">
        <v>153</v>
      </c>
      <c r="AR92" s="19" t="s">
        <v>149</v>
      </c>
      <c r="AS92" s="19" t="s">
        <v>76</v>
      </c>
      <c r="AW92" s="19" t="s">
        <v>146</v>
      </c>
      <c r="BC92" s="159">
        <f t="shared" si="3"/>
        <v>0</v>
      </c>
      <c r="BD92" s="159">
        <f t="shared" si="4"/>
        <v>0</v>
      </c>
      <c r="BE92" s="159">
        <f t="shared" si="5"/>
        <v>0</v>
      </c>
      <c r="BF92" s="159">
        <f t="shared" si="6"/>
        <v>0</v>
      </c>
      <c r="BG92" s="159">
        <f t="shared" si="7"/>
        <v>0</v>
      </c>
      <c r="BH92" s="19" t="s">
        <v>74</v>
      </c>
      <c r="BI92" s="159">
        <f t="shared" si="8"/>
        <v>0</v>
      </c>
      <c r="BJ92" s="19" t="s">
        <v>154</v>
      </c>
      <c r="BK92" s="19" t="s">
        <v>1036</v>
      </c>
    </row>
    <row r="93" spans="2:63" s="1" customFormat="1" ht="39.950000000000003" customHeight="1" x14ac:dyDescent="0.3">
      <c r="B93" s="147"/>
      <c r="C93" s="148" t="s">
        <v>728</v>
      </c>
      <c r="D93" s="148" t="s">
        <v>149</v>
      </c>
      <c r="E93" s="149" t="s">
        <v>987</v>
      </c>
      <c r="F93" s="150" t="s">
        <v>973</v>
      </c>
      <c r="G93" s="151" t="s">
        <v>670</v>
      </c>
      <c r="H93" s="152">
        <v>15</v>
      </c>
      <c r="I93" s="153"/>
      <c r="J93" s="153"/>
      <c r="K93" s="150"/>
      <c r="L93" s="154"/>
      <c r="M93" s="155" t="s">
        <v>5</v>
      </c>
      <c r="N93" s="160" t="s">
        <v>37</v>
      </c>
      <c r="O93" s="161">
        <v>0</v>
      </c>
      <c r="P93" s="161">
        <f t="shared" si="0"/>
        <v>0</v>
      </c>
      <c r="Q93" s="161">
        <v>0</v>
      </c>
      <c r="R93" s="161">
        <f t="shared" si="1"/>
        <v>0</v>
      </c>
      <c r="S93" s="161">
        <v>0</v>
      </c>
      <c r="T93" s="162">
        <f t="shared" si="2"/>
        <v>0</v>
      </c>
      <c r="AP93" s="19" t="s">
        <v>153</v>
      </c>
      <c r="AR93" s="19" t="s">
        <v>149</v>
      </c>
      <c r="AS93" s="19" t="s">
        <v>76</v>
      </c>
      <c r="AW93" s="19" t="s">
        <v>146</v>
      </c>
      <c r="BC93" s="159">
        <f t="shared" si="3"/>
        <v>0</v>
      </c>
      <c r="BD93" s="159">
        <f t="shared" si="4"/>
        <v>0</v>
      </c>
      <c r="BE93" s="159">
        <f t="shared" si="5"/>
        <v>0</v>
      </c>
      <c r="BF93" s="159">
        <f t="shared" si="6"/>
        <v>0</v>
      </c>
      <c r="BG93" s="159">
        <f t="shared" si="7"/>
        <v>0</v>
      </c>
      <c r="BH93" s="19" t="s">
        <v>74</v>
      </c>
      <c r="BI93" s="159">
        <f t="shared" si="8"/>
        <v>0</v>
      </c>
      <c r="BJ93" s="19" t="s">
        <v>154</v>
      </c>
      <c r="BK93" s="19" t="s">
        <v>1037</v>
      </c>
    </row>
    <row r="94" spans="2:63" s="1" customFormat="1" ht="39.950000000000003" customHeight="1" x14ac:dyDescent="0.3">
      <c r="B94" s="147"/>
      <c r="C94" s="148" t="s">
        <v>751</v>
      </c>
      <c r="D94" s="148" t="s">
        <v>149</v>
      </c>
      <c r="E94" s="149" t="s">
        <v>1038</v>
      </c>
      <c r="F94" s="150" t="s">
        <v>964</v>
      </c>
      <c r="G94" s="151" t="s">
        <v>670</v>
      </c>
      <c r="H94" s="152">
        <v>7</v>
      </c>
      <c r="I94" s="153"/>
      <c r="J94" s="153"/>
      <c r="K94" s="150"/>
      <c r="L94" s="154"/>
      <c r="M94" s="155" t="s">
        <v>5</v>
      </c>
      <c r="N94" s="160" t="s">
        <v>37</v>
      </c>
      <c r="O94" s="161">
        <v>0</v>
      </c>
      <c r="P94" s="161">
        <f t="shared" si="0"/>
        <v>0</v>
      </c>
      <c r="Q94" s="161">
        <v>0</v>
      </c>
      <c r="R94" s="161">
        <f t="shared" si="1"/>
        <v>0</v>
      </c>
      <c r="S94" s="161">
        <v>0</v>
      </c>
      <c r="T94" s="162">
        <f t="shared" si="2"/>
        <v>0</v>
      </c>
      <c r="AP94" s="19" t="s">
        <v>153</v>
      </c>
      <c r="AR94" s="19" t="s">
        <v>149</v>
      </c>
      <c r="AS94" s="19" t="s">
        <v>76</v>
      </c>
      <c r="AW94" s="19" t="s">
        <v>146</v>
      </c>
      <c r="BC94" s="159">
        <f t="shared" si="3"/>
        <v>0</v>
      </c>
      <c r="BD94" s="159">
        <f t="shared" si="4"/>
        <v>0</v>
      </c>
      <c r="BE94" s="159">
        <f t="shared" si="5"/>
        <v>0</v>
      </c>
      <c r="BF94" s="159">
        <f t="shared" si="6"/>
        <v>0</v>
      </c>
      <c r="BG94" s="159">
        <f t="shared" si="7"/>
        <v>0</v>
      </c>
      <c r="BH94" s="19" t="s">
        <v>74</v>
      </c>
      <c r="BI94" s="159">
        <f t="shared" si="8"/>
        <v>0</v>
      </c>
      <c r="BJ94" s="19" t="s">
        <v>154</v>
      </c>
      <c r="BK94" s="19" t="s">
        <v>1039</v>
      </c>
    </row>
    <row r="95" spans="2:63" s="1" customFormat="1" ht="39.950000000000003" customHeight="1" x14ac:dyDescent="0.3">
      <c r="B95" s="147"/>
      <c r="C95" s="148" t="s">
        <v>11</v>
      </c>
      <c r="D95" s="148" t="s">
        <v>149</v>
      </c>
      <c r="E95" s="149" t="s">
        <v>1040</v>
      </c>
      <c r="F95" s="150" t="s">
        <v>1041</v>
      </c>
      <c r="G95" s="151" t="s">
        <v>670</v>
      </c>
      <c r="H95" s="152">
        <v>10</v>
      </c>
      <c r="I95" s="153"/>
      <c r="J95" s="153"/>
      <c r="K95" s="150"/>
      <c r="L95" s="154"/>
      <c r="M95" s="155" t="s">
        <v>5</v>
      </c>
      <c r="N95" s="156" t="s">
        <v>37</v>
      </c>
      <c r="O95" s="157">
        <v>0</v>
      </c>
      <c r="P95" s="157">
        <f t="shared" si="0"/>
        <v>0</v>
      </c>
      <c r="Q95" s="157">
        <v>0</v>
      </c>
      <c r="R95" s="157">
        <f t="shared" si="1"/>
        <v>0</v>
      </c>
      <c r="S95" s="157">
        <v>0</v>
      </c>
      <c r="T95" s="158">
        <f t="shared" si="2"/>
        <v>0</v>
      </c>
      <c r="AP95" s="19" t="s">
        <v>153</v>
      </c>
      <c r="AR95" s="19" t="s">
        <v>149</v>
      </c>
      <c r="AS95" s="19" t="s">
        <v>76</v>
      </c>
      <c r="AW95" s="19" t="s">
        <v>146</v>
      </c>
      <c r="BC95" s="159">
        <f t="shared" si="3"/>
        <v>0</v>
      </c>
      <c r="BD95" s="159">
        <f t="shared" si="4"/>
        <v>0</v>
      </c>
      <c r="BE95" s="159">
        <f t="shared" si="5"/>
        <v>0</v>
      </c>
      <c r="BF95" s="159">
        <f t="shared" si="6"/>
        <v>0</v>
      </c>
      <c r="BG95" s="159">
        <f t="shared" si="7"/>
        <v>0</v>
      </c>
      <c r="BH95" s="19" t="s">
        <v>74</v>
      </c>
      <c r="BI95" s="159">
        <f t="shared" si="8"/>
        <v>0</v>
      </c>
      <c r="BJ95" s="19" t="s">
        <v>154</v>
      </c>
      <c r="BK95" s="19" t="s">
        <v>1042</v>
      </c>
    </row>
    <row r="96" spans="2:63" s="1" customFormat="1" ht="6.95" customHeight="1" x14ac:dyDescent="0.3"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33"/>
    </row>
  </sheetData>
  <autoFilter ref="C77:K95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71" activePane="bottomLeft" state="frozen"/>
      <selection pane="bottomLeft" activeCell="I78" sqref="I78:L8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1"/>
      <c r="B1" s="12"/>
      <c r="C1" s="12"/>
      <c r="D1" s="13" t="s">
        <v>1</v>
      </c>
      <c r="E1" s="12"/>
      <c r="F1" s="92" t="s">
        <v>116</v>
      </c>
      <c r="G1" s="573" t="s">
        <v>117</v>
      </c>
      <c r="H1" s="573"/>
      <c r="I1" s="12"/>
      <c r="J1" s="92" t="s">
        <v>118</v>
      </c>
      <c r="K1" s="13" t="s">
        <v>119</v>
      </c>
      <c r="L1" s="92" t="s">
        <v>120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539" t="s">
        <v>8</v>
      </c>
      <c r="M2" s="540"/>
      <c r="N2" s="540"/>
      <c r="O2" s="540"/>
      <c r="P2" s="540"/>
      <c r="Q2" s="540"/>
      <c r="R2" s="540"/>
      <c r="S2" s="540"/>
      <c r="T2" s="540"/>
      <c r="U2" s="540"/>
      <c r="V2" s="540"/>
      <c r="AT2" s="19" t="s">
        <v>106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121</v>
      </c>
      <c r="E4" s="24"/>
      <c r="F4" s="24"/>
      <c r="G4" s="24"/>
      <c r="H4" s="24"/>
      <c r="I4" s="24"/>
      <c r="J4" s="24"/>
      <c r="K4" s="26"/>
      <c r="M4" s="27" t="s">
        <v>13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70" ht="15" x14ac:dyDescent="0.3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6"/>
    </row>
    <row r="7" spans="1:70" ht="16.5" customHeight="1" x14ac:dyDescent="0.3">
      <c r="B7" s="23"/>
      <c r="C7" s="24"/>
      <c r="D7" s="24"/>
      <c r="E7" s="574" t="str">
        <f>'Rekapitulace stavby'!K6</f>
        <v>Valdice - modernizace tepelného hospodářství EED - SO 02 - Prádelna obj. 29</v>
      </c>
      <c r="F7" s="575"/>
      <c r="G7" s="575"/>
      <c r="H7" s="575"/>
      <c r="I7" s="24"/>
      <c r="J7" s="24"/>
      <c r="K7" s="26"/>
    </row>
    <row r="8" spans="1:70" s="1" customFormat="1" ht="15" x14ac:dyDescent="0.3">
      <c r="B8" s="33"/>
      <c r="C8" s="34"/>
      <c r="D8" s="31" t="s">
        <v>122</v>
      </c>
      <c r="E8" s="34"/>
      <c r="F8" s="34"/>
      <c r="G8" s="34"/>
      <c r="H8" s="34"/>
      <c r="I8" s="34"/>
      <c r="J8" s="34"/>
      <c r="K8" s="37"/>
    </row>
    <row r="9" spans="1:70" s="1" customFormat="1" ht="36.950000000000003" customHeight="1" x14ac:dyDescent="0.3">
      <c r="B9" s="33"/>
      <c r="C9" s="34"/>
      <c r="D9" s="34"/>
      <c r="E9" s="576" t="s">
        <v>1043</v>
      </c>
      <c r="F9" s="577"/>
      <c r="G9" s="577"/>
      <c r="H9" s="577"/>
      <c r="I9" s="34"/>
      <c r="J9" s="34"/>
      <c r="K9" s="37"/>
    </row>
    <row r="10" spans="1:70" s="1" customForma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7"/>
    </row>
    <row r="11" spans="1:70" s="1" customFormat="1" ht="14.45" customHeight="1" x14ac:dyDescent="0.3">
      <c r="B11" s="33"/>
      <c r="C11" s="34"/>
      <c r="D11" s="31" t="s">
        <v>19</v>
      </c>
      <c r="E11" s="34"/>
      <c r="F11" s="29" t="s">
        <v>5</v>
      </c>
      <c r="G11" s="34"/>
      <c r="H11" s="34"/>
      <c r="I11" s="31" t="s">
        <v>20</v>
      </c>
      <c r="J11" s="29" t="s">
        <v>5</v>
      </c>
      <c r="K11" s="37"/>
    </row>
    <row r="12" spans="1:70" s="1" customFormat="1" ht="14.45" customHeight="1" x14ac:dyDescent="0.3">
      <c r="B12" s="33"/>
      <c r="C12" s="34"/>
      <c r="D12" s="31" t="s">
        <v>21</v>
      </c>
      <c r="E12" s="34"/>
      <c r="F12" s="29" t="s">
        <v>22</v>
      </c>
      <c r="G12" s="34"/>
      <c r="H12" s="34"/>
      <c r="I12" s="31" t="s">
        <v>23</v>
      </c>
      <c r="J12" s="94" t="str">
        <f>'Rekapitulace stavby'!AN8</f>
        <v>1. 5. 2018</v>
      </c>
      <c r="K12" s="37"/>
    </row>
    <row r="13" spans="1:70" s="1" customFormat="1" ht="10.9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7"/>
    </row>
    <row r="14" spans="1:70" s="1" customFormat="1" ht="14.45" customHeight="1" x14ac:dyDescent="0.3">
      <c r="B14" s="33"/>
      <c r="C14" s="34"/>
      <c r="D14" s="31" t="s">
        <v>24</v>
      </c>
      <c r="E14" s="34"/>
      <c r="F14" s="34"/>
      <c r="G14" s="34"/>
      <c r="H14" s="34"/>
      <c r="I14" s="31" t="s">
        <v>25</v>
      </c>
      <c r="J14" s="29" t="str">
        <f>IF('Rekapitulace stavby'!AN10="","",'Rekapitulace stavby'!AN10)</f>
        <v>00212423</v>
      </c>
      <c r="K14" s="37"/>
    </row>
    <row r="15" spans="1:70" s="1" customFormat="1" ht="18" customHeight="1" x14ac:dyDescent="0.3">
      <c r="B15" s="33"/>
      <c r="C15" s="34"/>
      <c r="D15" s="34"/>
      <c r="E15" s="29" t="str">
        <f>IF('Rekapitulace stavby'!E11="","",'Rekapitulace stavby'!E11)</f>
        <v>Vězeňská služba České republiky</v>
      </c>
      <c r="F15" s="34"/>
      <c r="G15" s="34"/>
      <c r="H15" s="34"/>
      <c r="I15" s="31" t="s">
        <v>26</v>
      </c>
      <c r="J15" s="29" t="str">
        <f>IF('Rekapitulace stavby'!AN11="","",'Rekapitulace stavby'!AN11)</f>
        <v/>
      </c>
      <c r="K15" s="37"/>
    </row>
    <row r="16" spans="1:70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7"/>
    </row>
    <row r="17" spans="2:11" s="1" customFormat="1" ht="14.45" customHeight="1" x14ac:dyDescent="0.3">
      <c r="B17" s="33"/>
      <c r="C17" s="34"/>
      <c r="D17" s="31" t="s">
        <v>27</v>
      </c>
      <c r="E17" s="34"/>
      <c r="F17" s="34"/>
      <c r="G17" s="34"/>
      <c r="H17" s="34"/>
      <c r="I17" s="31" t="s">
        <v>25</v>
      </c>
      <c r="J17" s="29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9" t="str">
        <f>IF('Rekapitulace stavby'!E14="Vyplň údaj","",IF('Rekapitulace stavby'!E14="","",'Rekapitulace stavby'!E14))</f>
        <v xml:space="preserve"> </v>
      </c>
      <c r="F18" s="34"/>
      <c r="G18" s="34"/>
      <c r="H18" s="34"/>
      <c r="I18" s="31" t="s">
        <v>26</v>
      </c>
      <c r="J18" s="29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7"/>
    </row>
    <row r="20" spans="2:11" s="1" customFormat="1" ht="14.45" customHeight="1" x14ac:dyDescent="0.3">
      <c r="B20" s="33"/>
      <c r="C20" s="34"/>
      <c r="D20" s="31" t="s">
        <v>28</v>
      </c>
      <c r="E20" s="34"/>
      <c r="F20" s="34"/>
      <c r="G20" s="34"/>
      <c r="H20" s="34"/>
      <c r="I20" s="31" t="s">
        <v>25</v>
      </c>
      <c r="J20" s="29" t="str">
        <f>IF('Rekapitulace stavby'!AN16="","",'Rekapitulace stavby'!AN16)</f>
        <v>28811208</v>
      </c>
      <c r="K20" s="37"/>
    </row>
    <row r="21" spans="2:11" s="1" customFormat="1" ht="18" customHeight="1" x14ac:dyDescent="0.3">
      <c r="B21" s="33"/>
      <c r="C21" s="34"/>
      <c r="D21" s="34"/>
      <c r="E21" s="29" t="str">
        <f>IF('Rekapitulace stavby'!E17="","",'Rekapitulace stavby'!E17)</f>
        <v>PDE s.r.o.</v>
      </c>
      <c r="F21" s="34"/>
      <c r="G21" s="34"/>
      <c r="H21" s="34"/>
      <c r="I21" s="31" t="s">
        <v>26</v>
      </c>
      <c r="J21" s="29" t="str">
        <f>IF('Rekapitulace stavby'!AN17="","",'Rekapitulace stavby'!AN17)</f>
        <v>CZ28811208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7"/>
    </row>
    <row r="23" spans="2:11" s="1" customFormat="1" ht="14.45" customHeight="1" x14ac:dyDescent="0.3">
      <c r="B23" s="33"/>
      <c r="C23" s="34"/>
      <c r="D23" s="31" t="s">
        <v>30</v>
      </c>
      <c r="E23" s="34"/>
      <c r="F23" s="34"/>
      <c r="G23" s="34"/>
      <c r="H23" s="34"/>
      <c r="I23" s="34"/>
      <c r="J23" s="34"/>
      <c r="K23" s="37"/>
    </row>
    <row r="24" spans="2:11" s="6" customFormat="1" ht="16.5" customHeight="1" x14ac:dyDescent="0.3">
      <c r="B24" s="95"/>
      <c r="C24" s="96"/>
      <c r="D24" s="96"/>
      <c r="E24" s="544" t="s">
        <v>5</v>
      </c>
      <c r="F24" s="544"/>
      <c r="G24" s="544"/>
      <c r="H24" s="544"/>
      <c r="I24" s="96"/>
      <c r="J24" s="96"/>
      <c r="K24" s="9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60"/>
      <c r="J26" s="60"/>
      <c r="K26" s="98"/>
    </row>
    <row r="27" spans="2:11" s="1" customFormat="1" ht="25.35" customHeight="1" x14ac:dyDescent="0.3">
      <c r="B27" s="33"/>
      <c r="C27" s="34"/>
      <c r="D27" s="99" t="s">
        <v>32</v>
      </c>
      <c r="E27" s="34"/>
      <c r="F27" s="34"/>
      <c r="G27" s="34"/>
      <c r="H27" s="34"/>
      <c r="I27" s="34"/>
      <c r="J27" s="100">
        <f>ROUND(J78,2)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60"/>
      <c r="J28" s="60"/>
      <c r="K28" s="98"/>
    </row>
    <row r="29" spans="2:11" s="1" customFormat="1" ht="14.45" customHeight="1" x14ac:dyDescent="0.3">
      <c r="B29" s="33"/>
      <c r="C29" s="34"/>
      <c r="D29" s="34"/>
      <c r="E29" s="34"/>
      <c r="F29" s="38" t="s">
        <v>34</v>
      </c>
      <c r="G29" s="34"/>
      <c r="H29" s="34"/>
      <c r="I29" s="38" t="s">
        <v>33</v>
      </c>
      <c r="J29" s="38" t="s">
        <v>35</v>
      </c>
      <c r="K29" s="37"/>
    </row>
    <row r="30" spans="2:11" s="1" customFormat="1" ht="14.45" customHeight="1" x14ac:dyDescent="0.3">
      <c r="B30" s="33"/>
      <c r="C30" s="34"/>
      <c r="D30" s="41" t="s">
        <v>36</v>
      </c>
      <c r="E30" s="41" t="s">
        <v>37</v>
      </c>
      <c r="F30" s="101">
        <f>ROUND(SUM(BE78:BE82), 2)</f>
        <v>0</v>
      </c>
      <c r="G30" s="34"/>
      <c r="H30" s="34"/>
      <c r="I30" s="102">
        <v>0.21</v>
      </c>
      <c r="J30" s="101">
        <f>ROUND(ROUND((SUM(BE78:BE82)),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38</v>
      </c>
      <c r="F31" s="101">
        <f>ROUND(SUM(BF78:BF82), 2)</f>
        <v>0</v>
      </c>
      <c r="G31" s="34"/>
      <c r="H31" s="34"/>
      <c r="I31" s="102">
        <v>0.15</v>
      </c>
      <c r="J31" s="101">
        <f>ROUND(ROUND((SUM(BF78:BF82)),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39</v>
      </c>
      <c r="F32" s="101">
        <f>ROUND(SUM(BG78:BG82), 2)</f>
        <v>0</v>
      </c>
      <c r="G32" s="34"/>
      <c r="H32" s="34"/>
      <c r="I32" s="102">
        <v>0.21</v>
      </c>
      <c r="J32" s="101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40</v>
      </c>
      <c r="F33" s="101">
        <f>ROUND(SUM(BH78:BH82), 2)</f>
        <v>0</v>
      </c>
      <c r="G33" s="34"/>
      <c r="H33" s="34"/>
      <c r="I33" s="102">
        <v>0.15</v>
      </c>
      <c r="J33" s="101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41</v>
      </c>
      <c r="F34" s="101">
        <f>ROUND(SUM(BI78:BI82), 2)</f>
        <v>0</v>
      </c>
      <c r="G34" s="34"/>
      <c r="H34" s="34"/>
      <c r="I34" s="102">
        <v>0</v>
      </c>
      <c r="J34" s="101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34"/>
      <c r="J35" s="34"/>
      <c r="K35" s="37"/>
    </row>
    <row r="36" spans="2:11" s="1" customFormat="1" ht="25.35" customHeight="1" x14ac:dyDescent="0.3">
      <c r="B36" s="33"/>
      <c r="C36" s="103"/>
      <c r="D36" s="104" t="s">
        <v>42</v>
      </c>
      <c r="E36" s="63"/>
      <c r="F36" s="63"/>
      <c r="G36" s="105" t="s">
        <v>43</v>
      </c>
      <c r="H36" s="106" t="s">
        <v>44</v>
      </c>
      <c r="I36" s="63"/>
      <c r="J36" s="107">
        <f>SUM(J27:J34)</f>
        <v>0</v>
      </c>
      <c r="K36" s="108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52"/>
      <c r="J41" s="52"/>
      <c r="K41" s="109"/>
    </row>
    <row r="42" spans="2:11" s="1" customFormat="1" ht="36.950000000000003" customHeight="1" x14ac:dyDescent="0.3">
      <c r="B42" s="33"/>
      <c r="C42" s="25" t="s">
        <v>123</v>
      </c>
      <c r="D42" s="34"/>
      <c r="E42" s="34"/>
      <c r="F42" s="34"/>
      <c r="G42" s="34"/>
      <c r="H42" s="34"/>
      <c r="I42" s="3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34"/>
      <c r="J43" s="34"/>
      <c r="K43" s="37"/>
    </row>
    <row r="44" spans="2:11" s="1" customFormat="1" ht="14.45" customHeight="1" x14ac:dyDescent="0.3">
      <c r="B44" s="33"/>
      <c r="C44" s="31" t="s">
        <v>17</v>
      </c>
      <c r="D44" s="34"/>
      <c r="E44" s="34"/>
      <c r="F44" s="34"/>
      <c r="G44" s="34"/>
      <c r="H44" s="34"/>
      <c r="I44" s="34"/>
      <c r="J44" s="34"/>
      <c r="K44" s="37"/>
    </row>
    <row r="45" spans="2:11" s="1" customFormat="1" ht="16.5" customHeight="1" x14ac:dyDescent="0.3">
      <c r="B45" s="33"/>
      <c r="C45" s="34"/>
      <c r="D45" s="34"/>
      <c r="E45" s="574" t="str">
        <f>E7</f>
        <v>Valdice - modernizace tepelného hospodářství EED - SO 02 - Prádelna obj. 29</v>
      </c>
      <c r="F45" s="575"/>
      <c r="G45" s="575"/>
      <c r="H45" s="575"/>
      <c r="I45" s="34"/>
      <c r="J45" s="34"/>
      <c r="K45" s="37"/>
    </row>
    <row r="46" spans="2:11" s="1" customFormat="1" ht="14.45" customHeight="1" x14ac:dyDescent="0.3">
      <c r="B46" s="33"/>
      <c r="C46" s="31" t="s">
        <v>122</v>
      </c>
      <c r="D46" s="34"/>
      <c r="E46" s="34"/>
      <c r="F46" s="34"/>
      <c r="G46" s="34"/>
      <c r="H46" s="34"/>
      <c r="I46" s="34"/>
      <c r="J46" s="34"/>
      <c r="K46" s="37"/>
    </row>
    <row r="47" spans="2:11" s="1" customFormat="1" ht="17.25" customHeight="1" x14ac:dyDescent="0.3">
      <c r="B47" s="33"/>
      <c r="C47" s="34"/>
      <c r="D47" s="34"/>
      <c r="E47" s="576" t="str">
        <f>E9</f>
        <v>D.1.4.d - 04 - Zařízení vzduchotechniky 4 - Vytápění kotelny a tepelného čerpadla</v>
      </c>
      <c r="F47" s="577"/>
      <c r="G47" s="577"/>
      <c r="H47" s="577"/>
      <c r="I47" s="3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34"/>
      <c r="J48" s="34"/>
      <c r="K48" s="37"/>
    </row>
    <row r="49" spans="2:47" s="1" customFormat="1" ht="18" customHeight="1" x14ac:dyDescent="0.3">
      <c r="B49" s="33"/>
      <c r="C49" s="31" t="s">
        <v>21</v>
      </c>
      <c r="D49" s="34"/>
      <c r="E49" s="34"/>
      <c r="F49" s="29" t="str">
        <f>F12</f>
        <v xml:space="preserve"> </v>
      </c>
      <c r="G49" s="34"/>
      <c r="H49" s="34"/>
      <c r="I49" s="31" t="s">
        <v>23</v>
      </c>
      <c r="J49" s="94" t="str">
        <f>IF(J12="","",J12)</f>
        <v>1. 5. 2018</v>
      </c>
      <c r="K49" s="37"/>
    </row>
    <row r="50" spans="2:47" s="1" customFormat="1" ht="6.95" customHeight="1" x14ac:dyDescent="0.3">
      <c r="B50" s="33"/>
      <c r="C50" s="34"/>
      <c r="D50" s="34"/>
      <c r="E50" s="34"/>
      <c r="F50" s="34"/>
      <c r="G50" s="34"/>
      <c r="H50" s="34"/>
      <c r="I50" s="34"/>
      <c r="J50" s="34"/>
      <c r="K50" s="37"/>
    </row>
    <row r="51" spans="2:47" s="1" customFormat="1" ht="15" x14ac:dyDescent="0.3">
      <c r="B51" s="33"/>
      <c r="C51" s="31" t="s">
        <v>24</v>
      </c>
      <c r="D51" s="34"/>
      <c r="E51" s="34"/>
      <c r="F51" s="29" t="str">
        <f>E15</f>
        <v>Vězeňská služba České republiky</v>
      </c>
      <c r="G51" s="34"/>
      <c r="H51" s="34"/>
      <c r="I51" s="31" t="s">
        <v>28</v>
      </c>
      <c r="J51" s="544" t="str">
        <f>E21</f>
        <v>PDE s.r.o.</v>
      </c>
      <c r="K51" s="37"/>
    </row>
    <row r="52" spans="2:47" s="1" customFormat="1" ht="14.45" customHeight="1" x14ac:dyDescent="0.3">
      <c r="B52" s="33"/>
      <c r="C52" s="31" t="s">
        <v>27</v>
      </c>
      <c r="D52" s="34"/>
      <c r="E52" s="34"/>
      <c r="F52" s="29" t="str">
        <f>IF(E18="","",E18)</f>
        <v xml:space="preserve"> </v>
      </c>
      <c r="G52" s="34"/>
      <c r="H52" s="34"/>
      <c r="I52" s="34"/>
      <c r="J52" s="569"/>
      <c r="K52" s="37"/>
    </row>
    <row r="53" spans="2:47" s="1" customFormat="1" ht="10.3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  <c r="K53" s="37"/>
    </row>
    <row r="54" spans="2:47" s="1" customFormat="1" ht="29.25" customHeight="1" x14ac:dyDescent="0.3">
      <c r="B54" s="33"/>
      <c r="C54" s="110" t="s">
        <v>124</v>
      </c>
      <c r="D54" s="103"/>
      <c r="E54" s="103"/>
      <c r="F54" s="103"/>
      <c r="G54" s="103"/>
      <c r="H54" s="103"/>
      <c r="I54" s="103"/>
      <c r="J54" s="111" t="s">
        <v>125</v>
      </c>
      <c r="K54" s="112"/>
    </row>
    <row r="55" spans="2:47" s="1" customFormat="1" ht="10.35" customHeight="1" x14ac:dyDescent="0.3">
      <c r="B55" s="33"/>
      <c r="C55" s="34"/>
      <c r="D55" s="34"/>
      <c r="E55" s="34"/>
      <c r="F55" s="34"/>
      <c r="G55" s="34"/>
      <c r="H55" s="34"/>
      <c r="I55" s="34"/>
      <c r="J55" s="34"/>
      <c r="K55" s="37"/>
    </row>
    <row r="56" spans="2:47" s="1" customFormat="1" ht="29.25" customHeight="1" x14ac:dyDescent="0.3">
      <c r="B56" s="33"/>
      <c r="C56" s="113" t="s">
        <v>126</v>
      </c>
      <c r="D56" s="34"/>
      <c r="E56" s="34"/>
      <c r="F56" s="34"/>
      <c r="G56" s="34"/>
      <c r="H56" s="34"/>
      <c r="I56" s="34"/>
      <c r="J56" s="100">
        <f>J78</f>
        <v>0</v>
      </c>
      <c r="K56" s="37"/>
      <c r="AU56" s="19" t="s">
        <v>127</v>
      </c>
    </row>
    <row r="57" spans="2:47" s="7" customFormat="1" ht="24.95" customHeight="1" x14ac:dyDescent="0.3">
      <c r="B57" s="114"/>
      <c r="C57" s="115"/>
      <c r="D57" s="116" t="s">
        <v>128</v>
      </c>
      <c r="E57" s="117"/>
      <c r="F57" s="117"/>
      <c r="G57" s="117"/>
      <c r="H57" s="117"/>
      <c r="I57" s="117"/>
      <c r="J57" s="118">
        <f>J79</f>
        <v>0</v>
      </c>
      <c r="K57" s="119"/>
    </row>
    <row r="58" spans="2:47" s="8" customFormat="1" ht="19.899999999999999" customHeight="1" x14ac:dyDescent="0.3">
      <c r="B58" s="120"/>
      <c r="C58" s="121"/>
      <c r="D58" s="122" t="s">
        <v>934</v>
      </c>
      <c r="E58" s="123"/>
      <c r="F58" s="123"/>
      <c r="G58" s="123"/>
      <c r="H58" s="123"/>
      <c r="I58" s="123"/>
      <c r="J58" s="124">
        <f>J80</f>
        <v>0</v>
      </c>
      <c r="K58" s="125"/>
    </row>
    <row r="59" spans="2:47" s="1" customFormat="1" ht="21.75" customHeight="1" x14ac:dyDescent="0.3">
      <c r="B59" s="33"/>
      <c r="C59" s="34"/>
      <c r="D59" s="34"/>
      <c r="E59" s="34"/>
      <c r="F59" s="34"/>
      <c r="G59" s="34"/>
      <c r="H59" s="34"/>
      <c r="I59" s="34"/>
      <c r="J59" s="34"/>
      <c r="K59" s="37"/>
    </row>
    <row r="60" spans="2:47" s="1" customFormat="1" ht="6.95" customHeight="1" x14ac:dyDescent="0.3">
      <c r="B60" s="48"/>
      <c r="C60" s="49"/>
      <c r="D60" s="49"/>
      <c r="E60" s="49"/>
      <c r="F60" s="49"/>
      <c r="G60" s="49"/>
      <c r="H60" s="49"/>
      <c r="I60" s="49"/>
      <c r="J60" s="49"/>
      <c r="K60" s="50"/>
    </row>
    <row r="64" spans="2:47" s="1" customFormat="1" ht="6.95" customHeight="1" x14ac:dyDescent="0.3"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33"/>
    </row>
    <row r="65" spans="2:63" s="1" customFormat="1" ht="36.950000000000003" customHeight="1" x14ac:dyDescent="0.3">
      <c r="B65" s="33"/>
      <c r="C65" s="53" t="s">
        <v>130</v>
      </c>
      <c r="L65" s="33"/>
    </row>
    <row r="66" spans="2:63" s="1" customFormat="1" ht="6.95" customHeight="1" x14ac:dyDescent="0.3">
      <c r="B66" s="33"/>
      <c r="L66" s="33"/>
    </row>
    <row r="67" spans="2:63" s="1" customFormat="1" ht="14.45" customHeight="1" x14ac:dyDescent="0.3">
      <c r="B67" s="33"/>
      <c r="C67" s="55" t="s">
        <v>17</v>
      </c>
      <c r="L67" s="33"/>
    </row>
    <row r="68" spans="2:63" s="1" customFormat="1" ht="16.5" customHeight="1" x14ac:dyDescent="0.3">
      <c r="B68" s="33"/>
      <c r="E68" s="570" t="str">
        <f>E7</f>
        <v>Valdice - modernizace tepelného hospodářství EED - SO 02 - Prádelna obj. 29</v>
      </c>
      <c r="F68" s="571"/>
      <c r="G68" s="571"/>
      <c r="H68" s="571"/>
      <c r="L68" s="33"/>
    </row>
    <row r="69" spans="2:63" s="1" customFormat="1" ht="14.45" customHeight="1" x14ac:dyDescent="0.3">
      <c r="B69" s="33"/>
      <c r="C69" s="55" t="s">
        <v>122</v>
      </c>
      <c r="L69" s="33"/>
    </row>
    <row r="70" spans="2:63" s="1" customFormat="1" ht="17.25" customHeight="1" x14ac:dyDescent="0.3">
      <c r="B70" s="33"/>
      <c r="E70" s="521" t="str">
        <f>E9</f>
        <v>D.1.4.d - 04 - Zařízení vzduchotechniky 4 - Vytápění kotelny a tepelného čerpadla</v>
      </c>
      <c r="F70" s="572"/>
      <c r="G70" s="572"/>
      <c r="H70" s="572"/>
      <c r="L70" s="33"/>
    </row>
    <row r="71" spans="2:63" s="1" customFormat="1" ht="6.95" customHeight="1" x14ac:dyDescent="0.3">
      <c r="B71" s="33"/>
      <c r="L71" s="33"/>
    </row>
    <row r="72" spans="2:63" s="1" customFormat="1" ht="18" customHeight="1" x14ac:dyDescent="0.3">
      <c r="B72" s="33"/>
      <c r="C72" s="55" t="s">
        <v>21</v>
      </c>
      <c r="F72" s="126" t="str">
        <f>F12</f>
        <v xml:space="preserve"> </v>
      </c>
      <c r="I72" s="55" t="s">
        <v>23</v>
      </c>
      <c r="J72" s="59" t="str">
        <f>IF(J12="","",J12)</f>
        <v>1. 5. 2018</v>
      </c>
      <c r="L72" s="33"/>
    </row>
    <row r="73" spans="2:63" s="1" customFormat="1" ht="6.95" customHeight="1" x14ac:dyDescent="0.3">
      <c r="B73" s="33"/>
      <c r="L73" s="33"/>
    </row>
    <row r="74" spans="2:63" s="1" customFormat="1" ht="15" x14ac:dyDescent="0.3">
      <c r="B74" s="33"/>
      <c r="C74" s="55" t="s">
        <v>24</v>
      </c>
      <c r="F74" s="126" t="str">
        <f>E15</f>
        <v>Vězeňská služba České republiky</v>
      </c>
      <c r="I74" s="55" t="s">
        <v>28</v>
      </c>
      <c r="J74" s="126" t="str">
        <f>E21</f>
        <v>PDE s.r.o.</v>
      </c>
      <c r="L74" s="33"/>
    </row>
    <row r="75" spans="2:63" s="1" customFormat="1" ht="14.45" customHeight="1" x14ac:dyDescent="0.3">
      <c r="B75" s="33"/>
      <c r="C75" s="55" t="s">
        <v>27</v>
      </c>
      <c r="F75" s="126" t="str">
        <f>IF(E18="","",E18)</f>
        <v xml:space="preserve"> </v>
      </c>
      <c r="L75" s="33"/>
    </row>
    <row r="76" spans="2:63" s="1" customFormat="1" ht="10.35" customHeight="1" x14ac:dyDescent="0.3">
      <c r="B76" s="33"/>
      <c r="L76" s="33"/>
    </row>
    <row r="77" spans="2:63" s="9" customFormat="1" ht="29.25" customHeight="1" x14ac:dyDescent="0.3">
      <c r="B77" s="127"/>
      <c r="C77" s="128" t="s">
        <v>131</v>
      </c>
      <c r="D77" s="129" t="s">
        <v>51</v>
      </c>
      <c r="E77" s="129" t="s">
        <v>47</v>
      </c>
      <c r="F77" s="129" t="s">
        <v>132</v>
      </c>
      <c r="G77" s="129" t="s">
        <v>133</v>
      </c>
      <c r="H77" s="129" t="s">
        <v>134</v>
      </c>
      <c r="I77" s="129" t="s">
        <v>135</v>
      </c>
      <c r="J77" s="129" t="s">
        <v>125</v>
      </c>
      <c r="K77" s="130" t="s">
        <v>136</v>
      </c>
      <c r="L77" s="127"/>
      <c r="M77" s="65" t="s">
        <v>137</v>
      </c>
      <c r="N77" s="66" t="s">
        <v>36</v>
      </c>
      <c r="O77" s="66" t="s">
        <v>138</v>
      </c>
      <c r="P77" s="66" t="s">
        <v>139</v>
      </c>
      <c r="Q77" s="66" t="s">
        <v>140</v>
      </c>
      <c r="R77" s="66" t="s">
        <v>141</v>
      </c>
      <c r="S77" s="66" t="s">
        <v>142</v>
      </c>
      <c r="T77" s="67" t="s">
        <v>143</v>
      </c>
    </row>
    <row r="78" spans="2:63" s="1" customFormat="1" ht="29.25" customHeight="1" x14ac:dyDescent="0.35">
      <c r="B78" s="33"/>
      <c r="C78" s="69" t="s">
        <v>126</v>
      </c>
      <c r="J78" s="131"/>
      <c r="L78" s="33"/>
      <c r="M78" s="68"/>
      <c r="N78" s="60"/>
      <c r="O78" s="60"/>
      <c r="P78" s="132">
        <f>P79</f>
        <v>0</v>
      </c>
      <c r="Q78" s="60"/>
      <c r="R78" s="132">
        <f>R79</f>
        <v>0</v>
      </c>
      <c r="S78" s="60"/>
      <c r="T78" s="133">
        <f>T79</f>
        <v>0</v>
      </c>
      <c r="AT78" s="19" t="s">
        <v>65</v>
      </c>
      <c r="AU78" s="19" t="s">
        <v>127</v>
      </c>
      <c r="BK78" s="134">
        <f>BK79</f>
        <v>0</v>
      </c>
    </row>
    <row r="79" spans="2:63" s="10" customFormat="1" ht="37.35" customHeight="1" x14ac:dyDescent="0.35">
      <c r="B79" s="135"/>
      <c r="D79" s="136" t="s">
        <v>65</v>
      </c>
      <c r="E79" s="137" t="s">
        <v>144</v>
      </c>
      <c r="F79" s="137" t="s">
        <v>145</v>
      </c>
      <c r="J79" s="138"/>
      <c r="L79" s="135"/>
      <c r="M79" s="139"/>
      <c r="N79" s="140"/>
      <c r="O79" s="140"/>
      <c r="P79" s="141">
        <f>P80</f>
        <v>0</v>
      </c>
      <c r="Q79" s="140"/>
      <c r="R79" s="141">
        <f>R80</f>
        <v>0</v>
      </c>
      <c r="S79" s="140"/>
      <c r="T79" s="142">
        <f>T80</f>
        <v>0</v>
      </c>
      <c r="AR79" s="136" t="s">
        <v>76</v>
      </c>
      <c r="AT79" s="143" t="s">
        <v>65</v>
      </c>
      <c r="AU79" s="143" t="s">
        <v>66</v>
      </c>
      <c r="AY79" s="136" t="s">
        <v>146</v>
      </c>
      <c r="BK79" s="144">
        <f>BK80</f>
        <v>0</v>
      </c>
    </row>
    <row r="80" spans="2:63" s="10" customFormat="1" ht="19.899999999999999" customHeight="1" x14ac:dyDescent="0.3">
      <c r="B80" s="135"/>
      <c r="D80" s="136" t="s">
        <v>65</v>
      </c>
      <c r="E80" s="145" t="s">
        <v>935</v>
      </c>
      <c r="F80" s="145" t="s">
        <v>936</v>
      </c>
      <c r="J80" s="146"/>
      <c r="L80" s="135"/>
      <c r="M80" s="139"/>
      <c r="N80" s="140"/>
      <c r="O80" s="140"/>
      <c r="P80" s="141">
        <f>SUM(P81:P82)</f>
        <v>0</v>
      </c>
      <c r="Q80" s="140"/>
      <c r="R80" s="141">
        <f>SUM(R81:R82)</f>
        <v>0</v>
      </c>
      <c r="S80" s="140"/>
      <c r="T80" s="142">
        <f>SUM(T81:T82)</f>
        <v>0</v>
      </c>
      <c r="AR80" s="136" t="s">
        <v>76</v>
      </c>
      <c r="AT80" s="143" t="s">
        <v>65</v>
      </c>
      <c r="AU80" s="143" t="s">
        <v>74</v>
      </c>
      <c r="AY80" s="136" t="s">
        <v>146</v>
      </c>
      <c r="BK80" s="144">
        <f>SUM(BK81:BK82)</f>
        <v>0</v>
      </c>
    </row>
    <row r="81" spans="2:65" s="1" customFormat="1" ht="39.950000000000003" customHeight="1" x14ac:dyDescent="0.3">
      <c r="B81" s="147"/>
      <c r="C81" s="148" t="s">
        <v>74</v>
      </c>
      <c r="D81" s="148" t="s">
        <v>149</v>
      </c>
      <c r="E81" s="149" t="s">
        <v>1044</v>
      </c>
      <c r="F81" s="150" t="s">
        <v>1045</v>
      </c>
      <c r="G81" s="151" t="s">
        <v>152</v>
      </c>
      <c r="H81" s="152">
        <v>1</v>
      </c>
      <c r="I81" s="153"/>
      <c r="J81" s="153"/>
      <c r="K81" s="150"/>
      <c r="L81" s="154"/>
      <c r="M81" s="155" t="s">
        <v>5</v>
      </c>
      <c r="N81" s="160" t="s">
        <v>37</v>
      </c>
      <c r="O81" s="161">
        <v>0</v>
      </c>
      <c r="P81" s="161">
        <f>O81*H81</f>
        <v>0</v>
      </c>
      <c r="Q81" s="161">
        <v>0</v>
      </c>
      <c r="R81" s="161">
        <f>Q81*H81</f>
        <v>0</v>
      </c>
      <c r="S81" s="161">
        <v>0</v>
      </c>
      <c r="T81" s="162">
        <f>S81*H81</f>
        <v>0</v>
      </c>
      <c r="AR81" s="19" t="s">
        <v>153</v>
      </c>
      <c r="AT81" s="19" t="s">
        <v>149</v>
      </c>
      <c r="AU81" s="19" t="s">
        <v>76</v>
      </c>
      <c r="AY81" s="19" t="s">
        <v>146</v>
      </c>
      <c r="BE81" s="159">
        <f>IF(N81="základní",J81,0)</f>
        <v>0</v>
      </c>
      <c r="BF81" s="159">
        <f>IF(N81="snížená",J81,0)</f>
        <v>0</v>
      </c>
      <c r="BG81" s="159">
        <f>IF(N81="zákl. přenesená",J81,0)</f>
        <v>0</v>
      </c>
      <c r="BH81" s="159">
        <f>IF(N81="sníž. přenesená",J81,0)</f>
        <v>0</v>
      </c>
      <c r="BI81" s="159">
        <f>IF(N81="nulová",J81,0)</f>
        <v>0</v>
      </c>
      <c r="BJ81" s="19" t="s">
        <v>74</v>
      </c>
      <c r="BK81" s="159">
        <f>ROUND(I81*H81,2)</f>
        <v>0</v>
      </c>
      <c r="BL81" s="19" t="s">
        <v>154</v>
      </c>
      <c r="BM81" s="19" t="s">
        <v>1046</v>
      </c>
    </row>
    <row r="82" spans="2:65" s="1" customFormat="1" ht="39.950000000000003" customHeight="1" x14ac:dyDescent="0.3">
      <c r="B82" s="147"/>
      <c r="C82" s="148" t="s">
        <v>76</v>
      </c>
      <c r="D82" s="148" t="s">
        <v>149</v>
      </c>
      <c r="E82" s="149" t="s">
        <v>1047</v>
      </c>
      <c r="F82" s="150" t="s">
        <v>1048</v>
      </c>
      <c r="G82" s="151" t="s">
        <v>152</v>
      </c>
      <c r="H82" s="152">
        <v>1</v>
      </c>
      <c r="I82" s="153"/>
      <c r="J82" s="153"/>
      <c r="K82" s="150"/>
      <c r="L82" s="154"/>
      <c r="M82" s="155" t="s">
        <v>5</v>
      </c>
      <c r="N82" s="156" t="s">
        <v>37</v>
      </c>
      <c r="O82" s="157">
        <v>0</v>
      </c>
      <c r="P82" s="157">
        <f>O82*H82</f>
        <v>0</v>
      </c>
      <c r="Q82" s="157">
        <v>0</v>
      </c>
      <c r="R82" s="157">
        <f>Q82*H82</f>
        <v>0</v>
      </c>
      <c r="S82" s="157">
        <v>0</v>
      </c>
      <c r="T82" s="158">
        <f>S82*H82</f>
        <v>0</v>
      </c>
      <c r="AR82" s="19" t="s">
        <v>153</v>
      </c>
      <c r="AT82" s="19" t="s">
        <v>149</v>
      </c>
      <c r="AU82" s="19" t="s">
        <v>76</v>
      </c>
      <c r="AY82" s="19" t="s">
        <v>146</v>
      </c>
      <c r="BE82" s="159">
        <f>IF(N82="základní",J82,0)</f>
        <v>0</v>
      </c>
      <c r="BF82" s="159">
        <f>IF(N82="snížená",J82,0)</f>
        <v>0</v>
      </c>
      <c r="BG82" s="159">
        <f>IF(N82="zákl. přenesená",J82,0)</f>
        <v>0</v>
      </c>
      <c r="BH82" s="159">
        <f>IF(N82="sníž. přenesená",J82,0)</f>
        <v>0</v>
      </c>
      <c r="BI82" s="159">
        <f>IF(N82="nulová",J82,0)</f>
        <v>0</v>
      </c>
      <c r="BJ82" s="19" t="s">
        <v>74</v>
      </c>
      <c r="BK82" s="159">
        <f>ROUND(I82*H82,2)</f>
        <v>0</v>
      </c>
      <c r="BL82" s="19" t="s">
        <v>154</v>
      </c>
      <c r="BM82" s="19" t="s">
        <v>1049</v>
      </c>
    </row>
    <row r="83" spans="2:65" s="1" customFormat="1" ht="6.95" customHeight="1" x14ac:dyDescent="0.3"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33"/>
    </row>
  </sheetData>
  <autoFilter ref="C77:K8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68" activePane="bottomLeft" state="frozen"/>
      <selection pane="bottomLeft" activeCell="I78" sqref="I78:L9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1"/>
      <c r="B1" s="12"/>
      <c r="C1" s="12"/>
      <c r="D1" s="13" t="s">
        <v>1</v>
      </c>
      <c r="E1" s="12"/>
      <c r="F1" s="92" t="s">
        <v>116</v>
      </c>
      <c r="G1" s="573" t="s">
        <v>117</v>
      </c>
      <c r="H1" s="573"/>
      <c r="I1" s="12"/>
      <c r="J1" s="92" t="s">
        <v>118</v>
      </c>
      <c r="K1" s="13" t="s">
        <v>119</v>
      </c>
      <c r="L1" s="92" t="s">
        <v>120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539" t="s">
        <v>8</v>
      </c>
      <c r="M2" s="540"/>
      <c r="N2" s="540"/>
      <c r="O2" s="540"/>
      <c r="P2" s="540"/>
      <c r="Q2" s="540"/>
      <c r="R2" s="540"/>
      <c r="S2" s="540"/>
      <c r="T2" s="540"/>
      <c r="U2" s="540"/>
      <c r="V2" s="540"/>
      <c r="AT2" s="19" t="s">
        <v>109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121</v>
      </c>
      <c r="E4" s="24"/>
      <c r="F4" s="24"/>
      <c r="G4" s="24"/>
      <c r="H4" s="24"/>
      <c r="I4" s="24"/>
      <c r="J4" s="24"/>
      <c r="K4" s="26"/>
      <c r="M4" s="27" t="s">
        <v>13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70" ht="15" x14ac:dyDescent="0.3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6"/>
    </row>
    <row r="7" spans="1:70" ht="16.5" customHeight="1" x14ac:dyDescent="0.3">
      <c r="B7" s="23"/>
      <c r="C7" s="24"/>
      <c r="D7" s="24"/>
      <c r="E7" s="574" t="str">
        <f>'Rekapitulace stavby'!K6</f>
        <v>Valdice - modernizace tepelného hospodářství EED - SO 02 - Prádelna obj. 29</v>
      </c>
      <c r="F7" s="575"/>
      <c r="G7" s="575"/>
      <c r="H7" s="575"/>
      <c r="I7" s="24"/>
      <c r="J7" s="24"/>
      <c r="K7" s="26"/>
    </row>
    <row r="8" spans="1:70" s="1" customFormat="1" ht="15" x14ac:dyDescent="0.3">
      <c r="B8" s="33"/>
      <c r="C8" s="34"/>
      <c r="D8" s="31" t="s">
        <v>122</v>
      </c>
      <c r="E8" s="34"/>
      <c r="F8" s="34"/>
      <c r="G8" s="34"/>
      <c r="H8" s="34"/>
      <c r="I8" s="34"/>
      <c r="J8" s="34"/>
      <c r="K8" s="37"/>
    </row>
    <row r="9" spans="1:70" s="1" customFormat="1" ht="36.950000000000003" customHeight="1" x14ac:dyDescent="0.3">
      <c r="B9" s="33"/>
      <c r="C9" s="34"/>
      <c r="D9" s="34"/>
      <c r="E9" s="576" t="s">
        <v>1050</v>
      </c>
      <c r="F9" s="577"/>
      <c r="G9" s="577"/>
      <c r="H9" s="577"/>
      <c r="I9" s="34"/>
      <c r="J9" s="34"/>
      <c r="K9" s="37"/>
    </row>
    <row r="10" spans="1:70" s="1" customForma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7"/>
    </row>
    <row r="11" spans="1:70" s="1" customFormat="1" ht="14.45" customHeight="1" x14ac:dyDescent="0.3">
      <c r="B11" s="33"/>
      <c r="C11" s="34"/>
      <c r="D11" s="31" t="s">
        <v>19</v>
      </c>
      <c r="E11" s="34"/>
      <c r="F11" s="29" t="s">
        <v>5</v>
      </c>
      <c r="G11" s="34"/>
      <c r="H11" s="34"/>
      <c r="I11" s="31" t="s">
        <v>20</v>
      </c>
      <c r="J11" s="29" t="s">
        <v>5</v>
      </c>
      <c r="K11" s="37"/>
    </row>
    <row r="12" spans="1:70" s="1" customFormat="1" ht="14.45" customHeight="1" x14ac:dyDescent="0.3">
      <c r="B12" s="33"/>
      <c r="C12" s="34"/>
      <c r="D12" s="31" t="s">
        <v>21</v>
      </c>
      <c r="E12" s="34"/>
      <c r="F12" s="29" t="s">
        <v>22</v>
      </c>
      <c r="G12" s="34"/>
      <c r="H12" s="34"/>
      <c r="I12" s="31" t="s">
        <v>23</v>
      </c>
      <c r="J12" s="94" t="str">
        <f>'Rekapitulace stavby'!AN8</f>
        <v>1. 5. 2018</v>
      </c>
      <c r="K12" s="37"/>
    </row>
    <row r="13" spans="1:70" s="1" customFormat="1" ht="10.9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7"/>
    </row>
    <row r="14" spans="1:70" s="1" customFormat="1" ht="14.45" customHeight="1" x14ac:dyDescent="0.3">
      <c r="B14" s="33"/>
      <c r="C14" s="34"/>
      <c r="D14" s="31" t="s">
        <v>24</v>
      </c>
      <c r="E14" s="34"/>
      <c r="F14" s="34"/>
      <c r="G14" s="34"/>
      <c r="H14" s="34"/>
      <c r="I14" s="31" t="s">
        <v>25</v>
      </c>
      <c r="J14" s="29" t="str">
        <f>IF('Rekapitulace stavby'!AN10="","",'Rekapitulace stavby'!AN10)</f>
        <v>00212423</v>
      </c>
      <c r="K14" s="37"/>
    </row>
    <row r="15" spans="1:70" s="1" customFormat="1" ht="18" customHeight="1" x14ac:dyDescent="0.3">
      <c r="B15" s="33"/>
      <c r="C15" s="34"/>
      <c r="D15" s="34"/>
      <c r="E15" s="29" t="str">
        <f>IF('Rekapitulace stavby'!E11="","",'Rekapitulace stavby'!E11)</f>
        <v>Vězeňská služba České republiky</v>
      </c>
      <c r="F15" s="34"/>
      <c r="G15" s="34"/>
      <c r="H15" s="34"/>
      <c r="I15" s="31" t="s">
        <v>26</v>
      </c>
      <c r="J15" s="29" t="str">
        <f>IF('Rekapitulace stavby'!AN11="","",'Rekapitulace stavby'!AN11)</f>
        <v/>
      </c>
      <c r="K15" s="37"/>
    </row>
    <row r="16" spans="1:70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7"/>
    </row>
    <row r="17" spans="2:11" s="1" customFormat="1" ht="14.45" customHeight="1" x14ac:dyDescent="0.3">
      <c r="B17" s="33"/>
      <c r="C17" s="34"/>
      <c r="D17" s="31" t="s">
        <v>27</v>
      </c>
      <c r="E17" s="34"/>
      <c r="F17" s="34"/>
      <c r="G17" s="34"/>
      <c r="H17" s="34"/>
      <c r="I17" s="31" t="s">
        <v>25</v>
      </c>
      <c r="J17" s="29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9" t="str">
        <f>IF('Rekapitulace stavby'!E14="Vyplň údaj","",IF('Rekapitulace stavby'!E14="","",'Rekapitulace stavby'!E14))</f>
        <v xml:space="preserve"> </v>
      </c>
      <c r="F18" s="34"/>
      <c r="G18" s="34"/>
      <c r="H18" s="34"/>
      <c r="I18" s="31" t="s">
        <v>26</v>
      </c>
      <c r="J18" s="29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7"/>
    </row>
    <row r="20" spans="2:11" s="1" customFormat="1" ht="14.45" customHeight="1" x14ac:dyDescent="0.3">
      <c r="B20" s="33"/>
      <c r="C20" s="34"/>
      <c r="D20" s="31" t="s">
        <v>28</v>
      </c>
      <c r="E20" s="34"/>
      <c r="F20" s="34"/>
      <c r="G20" s="34"/>
      <c r="H20" s="34"/>
      <c r="I20" s="31" t="s">
        <v>25</v>
      </c>
      <c r="J20" s="29" t="str">
        <f>IF('Rekapitulace stavby'!AN16="","",'Rekapitulace stavby'!AN16)</f>
        <v>28811208</v>
      </c>
      <c r="K20" s="37"/>
    </row>
    <row r="21" spans="2:11" s="1" customFormat="1" ht="18" customHeight="1" x14ac:dyDescent="0.3">
      <c r="B21" s="33"/>
      <c r="C21" s="34"/>
      <c r="D21" s="34"/>
      <c r="E21" s="29" t="str">
        <f>IF('Rekapitulace stavby'!E17="","",'Rekapitulace stavby'!E17)</f>
        <v>PDE s.r.o.</v>
      </c>
      <c r="F21" s="34"/>
      <c r="G21" s="34"/>
      <c r="H21" s="34"/>
      <c r="I21" s="31" t="s">
        <v>26</v>
      </c>
      <c r="J21" s="29" t="str">
        <f>IF('Rekapitulace stavby'!AN17="","",'Rekapitulace stavby'!AN17)</f>
        <v>CZ28811208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7"/>
    </row>
    <row r="23" spans="2:11" s="1" customFormat="1" ht="14.45" customHeight="1" x14ac:dyDescent="0.3">
      <c r="B23" s="33"/>
      <c r="C23" s="34"/>
      <c r="D23" s="31" t="s">
        <v>30</v>
      </c>
      <c r="E23" s="34"/>
      <c r="F23" s="34"/>
      <c r="G23" s="34"/>
      <c r="H23" s="34"/>
      <c r="I23" s="34"/>
      <c r="J23" s="34"/>
      <c r="K23" s="37"/>
    </row>
    <row r="24" spans="2:11" s="6" customFormat="1" ht="16.5" customHeight="1" x14ac:dyDescent="0.3">
      <c r="B24" s="95"/>
      <c r="C24" s="96"/>
      <c r="D24" s="96"/>
      <c r="E24" s="544" t="s">
        <v>5</v>
      </c>
      <c r="F24" s="544"/>
      <c r="G24" s="544"/>
      <c r="H24" s="544"/>
      <c r="I24" s="96"/>
      <c r="J24" s="96"/>
      <c r="K24" s="9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60"/>
      <c r="J26" s="60"/>
      <c r="K26" s="98"/>
    </row>
    <row r="27" spans="2:11" s="1" customFormat="1" ht="25.35" customHeight="1" x14ac:dyDescent="0.3">
      <c r="B27" s="33"/>
      <c r="C27" s="34"/>
      <c r="D27" s="99" t="s">
        <v>32</v>
      </c>
      <c r="E27" s="34"/>
      <c r="F27" s="34"/>
      <c r="G27" s="34"/>
      <c r="H27" s="34"/>
      <c r="I27" s="34"/>
      <c r="J27" s="100">
        <f>ROUND(J78,2)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60"/>
      <c r="J28" s="60"/>
      <c r="K28" s="98"/>
    </row>
    <row r="29" spans="2:11" s="1" customFormat="1" ht="14.45" customHeight="1" x14ac:dyDescent="0.3">
      <c r="B29" s="33"/>
      <c r="C29" s="34"/>
      <c r="D29" s="34"/>
      <c r="E29" s="34"/>
      <c r="F29" s="38" t="s">
        <v>34</v>
      </c>
      <c r="G29" s="34"/>
      <c r="H29" s="34"/>
      <c r="I29" s="38" t="s">
        <v>33</v>
      </c>
      <c r="J29" s="38" t="s">
        <v>35</v>
      </c>
      <c r="K29" s="37"/>
    </row>
    <row r="30" spans="2:11" s="1" customFormat="1" ht="14.45" customHeight="1" x14ac:dyDescent="0.3">
      <c r="B30" s="33"/>
      <c r="C30" s="34"/>
      <c r="D30" s="41" t="s">
        <v>36</v>
      </c>
      <c r="E30" s="41" t="s">
        <v>37</v>
      </c>
      <c r="F30" s="101">
        <f>ROUND(SUM(BE78:BE88), 2)</f>
        <v>0</v>
      </c>
      <c r="G30" s="34"/>
      <c r="H30" s="34"/>
      <c r="I30" s="102">
        <v>0.21</v>
      </c>
      <c r="J30" s="101">
        <f>ROUND(ROUND((SUM(BE78:BE88)),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38</v>
      </c>
      <c r="F31" s="101">
        <f>ROUND(SUM(BF78:BF88), 2)</f>
        <v>0</v>
      </c>
      <c r="G31" s="34"/>
      <c r="H31" s="34"/>
      <c r="I31" s="102">
        <v>0.15</v>
      </c>
      <c r="J31" s="101">
        <f>ROUND(ROUND((SUM(BF78:BF88)),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39</v>
      </c>
      <c r="F32" s="101">
        <f>ROUND(SUM(BG78:BG88), 2)</f>
        <v>0</v>
      </c>
      <c r="G32" s="34"/>
      <c r="H32" s="34"/>
      <c r="I32" s="102">
        <v>0.21</v>
      </c>
      <c r="J32" s="101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40</v>
      </c>
      <c r="F33" s="101">
        <f>ROUND(SUM(BH78:BH88), 2)</f>
        <v>0</v>
      </c>
      <c r="G33" s="34"/>
      <c r="H33" s="34"/>
      <c r="I33" s="102">
        <v>0.15</v>
      </c>
      <c r="J33" s="101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41</v>
      </c>
      <c r="F34" s="101">
        <f>ROUND(SUM(BI78:BI88), 2)</f>
        <v>0</v>
      </c>
      <c r="G34" s="34"/>
      <c r="H34" s="34"/>
      <c r="I34" s="102">
        <v>0</v>
      </c>
      <c r="J34" s="101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34"/>
      <c r="J35" s="34"/>
      <c r="K35" s="37"/>
    </row>
    <row r="36" spans="2:11" s="1" customFormat="1" ht="25.35" customHeight="1" x14ac:dyDescent="0.3">
      <c r="B36" s="33"/>
      <c r="C36" s="103"/>
      <c r="D36" s="104" t="s">
        <v>42</v>
      </c>
      <c r="E36" s="63"/>
      <c r="F36" s="63"/>
      <c r="G36" s="105" t="s">
        <v>43</v>
      </c>
      <c r="H36" s="106" t="s">
        <v>44</v>
      </c>
      <c r="I36" s="63"/>
      <c r="J36" s="107">
        <f>SUM(J27:J34)</f>
        <v>0</v>
      </c>
      <c r="K36" s="108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52"/>
      <c r="J41" s="52"/>
      <c r="K41" s="109"/>
    </row>
    <row r="42" spans="2:11" s="1" customFormat="1" ht="36.950000000000003" customHeight="1" x14ac:dyDescent="0.3">
      <c r="B42" s="33"/>
      <c r="C42" s="25" t="s">
        <v>123</v>
      </c>
      <c r="D42" s="34"/>
      <c r="E42" s="34"/>
      <c r="F42" s="34"/>
      <c r="G42" s="34"/>
      <c r="H42" s="34"/>
      <c r="I42" s="3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34"/>
      <c r="J43" s="34"/>
      <c r="K43" s="37"/>
    </row>
    <row r="44" spans="2:11" s="1" customFormat="1" ht="14.45" customHeight="1" x14ac:dyDescent="0.3">
      <c r="B44" s="33"/>
      <c r="C44" s="31" t="s">
        <v>17</v>
      </c>
      <c r="D44" s="34"/>
      <c r="E44" s="34"/>
      <c r="F44" s="34"/>
      <c r="G44" s="34"/>
      <c r="H44" s="34"/>
      <c r="I44" s="34"/>
      <c r="J44" s="34"/>
      <c r="K44" s="37"/>
    </row>
    <row r="45" spans="2:11" s="1" customFormat="1" ht="16.5" customHeight="1" x14ac:dyDescent="0.3">
      <c r="B45" s="33"/>
      <c r="C45" s="34"/>
      <c r="D45" s="34"/>
      <c r="E45" s="574" t="str">
        <f>E7</f>
        <v>Valdice - modernizace tepelného hospodářství EED - SO 02 - Prádelna obj. 29</v>
      </c>
      <c r="F45" s="575"/>
      <c r="G45" s="575"/>
      <c r="H45" s="575"/>
      <c r="I45" s="34"/>
      <c r="J45" s="34"/>
      <c r="K45" s="37"/>
    </row>
    <row r="46" spans="2:11" s="1" customFormat="1" ht="14.45" customHeight="1" x14ac:dyDescent="0.3">
      <c r="B46" s="33"/>
      <c r="C46" s="31" t="s">
        <v>122</v>
      </c>
      <c r="D46" s="34"/>
      <c r="E46" s="34"/>
      <c r="F46" s="34"/>
      <c r="G46" s="34"/>
      <c r="H46" s="34"/>
      <c r="I46" s="34"/>
      <c r="J46" s="34"/>
      <c r="K46" s="37"/>
    </row>
    <row r="47" spans="2:11" s="1" customFormat="1" ht="17.25" customHeight="1" x14ac:dyDescent="0.3">
      <c r="B47" s="33"/>
      <c r="C47" s="34"/>
      <c r="D47" s="34"/>
      <c r="E47" s="576" t="str">
        <f>E9</f>
        <v>D.1.4.d - 05 - Zařízení vzduchotechniky - Ostatní</v>
      </c>
      <c r="F47" s="577"/>
      <c r="G47" s="577"/>
      <c r="H47" s="577"/>
      <c r="I47" s="3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34"/>
      <c r="J48" s="34"/>
      <c r="K48" s="37"/>
    </row>
    <row r="49" spans="2:47" s="1" customFormat="1" ht="18" customHeight="1" x14ac:dyDescent="0.3">
      <c r="B49" s="33"/>
      <c r="C49" s="31" t="s">
        <v>21</v>
      </c>
      <c r="D49" s="34"/>
      <c r="E49" s="34"/>
      <c r="F49" s="29" t="str">
        <f>F12</f>
        <v xml:space="preserve"> </v>
      </c>
      <c r="G49" s="34"/>
      <c r="H49" s="34"/>
      <c r="I49" s="31" t="s">
        <v>23</v>
      </c>
      <c r="J49" s="94" t="str">
        <f>IF(J12="","",J12)</f>
        <v>1. 5. 2018</v>
      </c>
      <c r="K49" s="37"/>
    </row>
    <row r="50" spans="2:47" s="1" customFormat="1" ht="6.95" customHeight="1" x14ac:dyDescent="0.3">
      <c r="B50" s="33"/>
      <c r="C50" s="34"/>
      <c r="D50" s="34"/>
      <c r="E50" s="34"/>
      <c r="F50" s="34"/>
      <c r="G50" s="34"/>
      <c r="H50" s="34"/>
      <c r="I50" s="34"/>
      <c r="J50" s="34"/>
      <c r="K50" s="37"/>
    </row>
    <row r="51" spans="2:47" s="1" customFormat="1" ht="15" x14ac:dyDescent="0.3">
      <c r="B51" s="33"/>
      <c r="C51" s="31" t="s">
        <v>24</v>
      </c>
      <c r="D51" s="34"/>
      <c r="E51" s="34"/>
      <c r="F51" s="29" t="str">
        <f>E15</f>
        <v>Vězeňská služba České republiky</v>
      </c>
      <c r="G51" s="34"/>
      <c r="H51" s="34"/>
      <c r="I51" s="31" t="s">
        <v>28</v>
      </c>
      <c r="J51" s="544" t="str">
        <f>E21</f>
        <v>PDE s.r.o.</v>
      </c>
      <c r="K51" s="37"/>
    </row>
    <row r="52" spans="2:47" s="1" customFormat="1" ht="14.45" customHeight="1" x14ac:dyDescent="0.3">
      <c r="B52" s="33"/>
      <c r="C52" s="31" t="s">
        <v>27</v>
      </c>
      <c r="D52" s="34"/>
      <c r="E52" s="34"/>
      <c r="F52" s="29" t="str">
        <f>IF(E18="","",E18)</f>
        <v xml:space="preserve"> </v>
      </c>
      <c r="G52" s="34"/>
      <c r="H52" s="34"/>
      <c r="I52" s="34"/>
      <c r="J52" s="569"/>
      <c r="K52" s="37"/>
    </row>
    <row r="53" spans="2:47" s="1" customFormat="1" ht="10.3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  <c r="K53" s="37"/>
    </row>
    <row r="54" spans="2:47" s="1" customFormat="1" ht="29.25" customHeight="1" x14ac:dyDescent="0.3">
      <c r="B54" s="33"/>
      <c r="C54" s="110" t="s">
        <v>124</v>
      </c>
      <c r="D54" s="103"/>
      <c r="E54" s="103"/>
      <c r="F54" s="103"/>
      <c r="G54" s="103"/>
      <c r="H54" s="103"/>
      <c r="I54" s="103"/>
      <c r="J54" s="111" t="s">
        <v>125</v>
      </c>
      <c r="K54" s="112"/>
    </row>
    <row r="55" spans="2:47" s="1" customFormat="1" ht="10.35" customHeight="1" x14ac:dyDescent="0.3">
      <c r="B55" s="33"/>
      <c r="C55" s="34"/>
      <c r="D55" s="34"/>
      <c r="E55" s="34"/>
      <c r="F55" s="34"/>
      <c r="G55" s="34"/>
      <c r="H55" s="34"/>
      <c r="I55" s="34"/>
      <c r="J55" s="34"/>
      <c r="K55" s="37"/>
    </row>
    <row r="56" spans="2:47" s="1" customFormat="1" ht="29.25" customHeight="1" x14ac:dyDescent="0.3">
      <c r="B56" s="33"/>
      <c r="C56" s="113" t="s">
        <v>126</v>
      </c>
      <c r="D56" s="34"/>
      <c r="E56" s="34"/>
      <c r="F56" s="34"/>
      <c r="G56" s="34"/>
      <c r="H56" s="34"/>
      <c r="I56" s="34"/>
      <c r="J56" s="100">
        <f>J78</f>
        <v>0</v>
      </c>
      <c r="K56" s="37"/>
      <c r="AU56" s="19" t="s">
        <v>127</v>
      </c>
    </row>
    <row r="57" spans="2:47" s="7" customFormat="1" ht="24.95" customHeight="1" x14ac:dyDescent="0.3">
      <c r="B57" s="114"/>
      <c r="C57" s="115"/>
      <c r="D57" s="116" t="s">
        <v>128</v>
      </c>
      <c r="E57" s="117"/>
      <c r="F57" s="117"/>
      <c r="G57" s="117"/>
      <c r="H57" s="117"/>
      <c r="I57" s="117"/>
      <c r="J57" s="118">
        <f>J79</f>
        <v>0</v>
      </c>
      <c r="K57" s="119"/>
    </row>
    <row r="58" spans="2:47" s="8" customFormat="1" ht="19.899999999999999" customHeight="1" x14ac:dyDescent="0.3">
      <c r="B58" s="120"/>
      <c r="C58" s="121"/>
      <c r="D58" s="122" t="s">
        <v>129</v>
      </c>
      <c r="E58" s="123"/>
      <c r="F58" s="123"/>
      <c r="G58" s="123"/>
      <c r="H58" s="123"/>
      <c r="I58" s="123"/>
      <c r="J58" s="124">
        <f>J80</f>
        <v>0</v>
      </c>
      <c r="K58" s="125"/>
    </row>
    <row r="59" spans="2:47" s="1" customFormat="1" ht="21.75" customHeight="1" x14ac:dyDescent="0.3">
      <c r="B59" s="33"/>
      <c r="C59" s="34"/>
      <c r="D59" s="34"/>
      <c r="E59" s="34"/>
      <c r="F59" s="34"/>
      <c r="G59" s="34"/>
      <c r="H59" s="34"/>
      <c r="I59" s="34"/>
      <c r="J59" s="34"/>
      <c r="K59" s="37"/>
    </row>
    <row r="60" spans="2:47" s="1" customFormat="1" ht="6.95" customHeight="1" x14ac:dyDescent="0.3">
      <c r="B60" s="48"/>
      <c r="C60" s="49"/>
      <c r="D60" s="49"/>
      <c r="E60" s="49"/>
      <c r="F60" s="49"/>
      <c r="G60" s="49"/>
      <c r="H60" s="49"/>
      <c r="I60" s="49"/>
      <c r="J60" s="49"/>
      <c r="K60" s="50"/>
    </row>
    <row r="64" spans="2:47" s="1" customFormat="1" ht="6.95" customHeight="1" x14ac:dyDescent="0.3"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33"/>
    </row>
    <row r="65" spans="2:63" s="1" customFormat="1" ht="36.950000000000003" customHeight="1" x14ac:dyDescent="0.3">
      <c r="B65" s="33"/>
      <c r="C65" s="53" t="s">
        <v>130</v>
      </c>
      <c r="L65" s="33"/>
    </row>
    <row r="66" spans="2:63" s="1" customFormat="1" ht="6.95" customHeight="1" x14ac:dyDescent="0.3">
      <c r="B66" s="33"/>
      <c r="L66" s="33"/>
    </row>
    <row r="67" spans="2:63" s="1" customFormat="1" ht="14.45" customHeight="1" x14ac:dyDescent="0.3">
      <c r="B67" s="33"/>
      <c r="C67" s="55" t="s">
        <v>17</v>
      </c>
      <c r="L67" s="33"/>
    </row>
    <row r="68" spans="2:63" s="1" customFormat="1" ht="16.5" customHeight="1" x14ac:dyDescent="0.3">
      <c r="B68" s="33"/>
      <c r="E68" s="570" t="str">
        <f>E7</f>
        <v>Valdice - modernizace tepelného hospodářství EED - SO 02 - Prádelna obj. 29</v>
      </c>
      <c r="F68" s="571"/>
      <c r="G68" s="571"/>
      <c r="H68" s="571"/>
      <c r="L68" s="33"/>
    </row>
    <row r="69" spans="2:63" s="1" customFormat="1" ht="14.45" customHeight="1" x14ac:dyDescent="0.3">
      <c r="B69" s="33"/>
      <c r="C69" s="55" t="s">
        <v>122</v>
      </c>
      <c r="L69" s="33"/>
    </row>
    <row r="70" spans="2:63" s="1" customFormat="1" ht="17.25" customHeight="1" x14ac:dyDescent="0.3">
      <c r="B70" s="33"/>
      <c r="E70" s="521" t="str">
        <f>E9</f>
        <v>D.1.4.d - 05 - Zařízení vzduchotechniky - Ostatní</v>
      </c>
      <c r="F70" s="572"/>
      <c r="G70" s="572"/>
      <c r="H70" s="572"/>
      <c r="L70" s="33"/>
    </row>
    <row r="71" spans="2:63" s="1" customFormat="1" ht="6.95" customHeight="1" x14ac:dyDescent="0.3">
      <c r="B71" s="33"/>
      <c r="L71" s="33"/>
    </row>
    <row r="72" spans="2:63" s="1" customFormat="1" ht="18" customHeight="1" x14ac:dyDescent="0.3">
      <c r="B72" s="33"/>
      <c r="C72" s="55" t="s">
        <v>21</v>
      </c>
      <c r="F72" s="126" t="str">
        <f>F12</f>
        <v xml:space="preserve"> </v>
      </c>
      <c r="I72" s="55" t="s">
        <v>23</v>
      </c>
      <c r="J72" s="59" t="str">
        <f>IF(J12="","",J12)</f>
        <v>1. 5. 2018</v>
      </c>
      <c r="L72" s="33"/>
    </row>
    <row r="73" spans="2:63" s="1" customFormat="1" ht="6.95" customHeight="1" x14ac:dyDescent="0.3">
      <c r="B73" s="33"/>
      <c r="L73" s="33"/>
    </row>
    <row r="74" spans="2:63" s="1" customFormat="1" ht="15" x14ac:dyDescent="0.3">
      <c r="B74" s="33"/>
      <c r="C74" s="55" t="s">
        <v>24</v>
      </c>
      <c r="F74" s="126" t="str">
        <f>E15</f>
        <v>Vězeňská služba České republiky</v>
      </c>
      <c r="I74" s="55" t="s">
        <v>28</v>
      </c>
      <c r="J74" s="126" t="str">
        <f>E21</f>
        <v>PDE s.r.o.</v>
      </c>
      <c r="L74" s="33"/>
    </row>
    <row r="75" spans="2:63" s="1" customFormat="1" ht="14.45" customHeight="1" x14ac:dyDescent="0.3">
      <c r="B75" s="33"/>
      <c r="C75" s="55" t="s">
        <v>27</v>
      </c>
      <c r="F75" s="126" t="str">
        <f>IF(E18="","",E18)</f>
        <v xml:space="preserve"> </v>
      </c>
      <c r="L75" s="33"/>
    </row>
    <row r="76" spans="2:63" s="1" customFormat="1" ht="10.35" customHeight="1" x14ac:dyDescent="0.3">
      <c r="B76" s="33"/>
      <c r="L76" s="33"/>
    </row>
    <row r="77" spans="2:63" s="9" customFormat="1" ht="29.25" customHeight="1" x14ac:dyDescent="0.3">
      <c r="B77" s="127"/>
      <c r="C77" s="128" t="s">
        <v>131</v>
      </c>
      <c r="D77" s="129" t="s">
        <v>51</v>
      </c>
      <c r="E77" s="129" t="s">
        <v>47</v>
      </c>
      <c r="F77" s="129" t="s">
        <v>132</v>
      </c>
      <c r="G77" s="129" t="s">
        <v>133</v>
      </c>
      <c r="H77" s="129" t="s">
        <v>134</v>
      </c>
      <c r="I77" s="129" t="s">
        <v>135</v>
      </c>
      <c r="J77" s="129" t="s">
        <v>125</v>
      </c>
      <c r="K77" s="130" t="s">
        <v>136</v>
      </c>
      <c r="L77" s="127"/>
      <c r="M77" s="65" t="s">
        <v>137</v>
      </c>
      <c r="N77" s="66" t="s">
        <v>36</v>
      </c>
      <c r="O77" s="66" t="s">
        <v>138</v>
      </c>
      <c r="P77" s="66" t="s">
        <v>139</v>
      </c>
      <c r="Q77" s="66" t="s">
        <v>140</v>
      </c>
      <c r="R77" s="66" t="s">
        <v>141</v>
      </c>
      <c r="S77" s="66" t="s">
        <v>142</v>
      </c>
      <c r="T77" s="67" t="s">
        <v>143</v>
      </c>
    </row>
    <row r="78" spans="2:63" s="1" customFormat="1" ht="29.25" customHeight="1" x14ac:dyDescent="0.35">
      <c r="B78" s="33"/>
      <c r="C78" s="69" t="s">
        <v>126</v>
      </c>
      <c r="J78" s="131"/>
      <c r="L78" s="33"/>
      <c r="M78" s="68"/>
      <c r="N78" s="60"/>
      <c r="O78" s="60"/>
      <c r="P78" s="132">
        <f>P79</f>
        <v>0</v>
      </c>
      <c r="Q78" s="60"/>
      <c r="R78" s="132">
        <f>R79</f>
        <v>0</v>
      </c>
      <c r="S78" s="60"/>
      <c r="T78" s="133">
        <f>T79</f>
        <v>0</v>
      </c>
      <c r="AT78" s="19" t="s">
        <v>65</v>
      </c>
      <c r="AU78" s="19" t="s">
        <v>127</v>
      </c>
      <c r="BK78" s="134">
        <f>BK79</f>
        <v>0</v>
      </c>
    </row>
    <row r="79" spans="2:63" s="10" customFormat="1" ht="37.35" customHeight="1" x14ac:dyDescent="0.35">
      <c r="B79" s="135"/>
      <c r="D79" s="136" t="s">
        <v>65</v>
      </c>
      <c r="E79" s="137" t="s">
        <v>144</v>
      </c>
      <c r="F79" s="137" t="s">
        <v>145</v>
      </c>
      <c r="J79" s="138"/>
      <c r="L79" s="135"/>
      <c r="M79" s="139"/>
      <c r="N79" s="140"/>
      <c r="O79" s="140"/>
      <c r="P79" s="141">
        <f>P80</f>
        <v>0</v>
      </c>
      <c r="Q79" s="140"/>
      <c r="R79" s="141">
        <f>R80</f>
        <v>0</v>
      </c>
      <c r="S79" s="140"/>
      <c r="T79" s="142">
        <f>T80</f>
        <v>0</v>
      </c>
      <c r="AR79" s="136" t="s">
        <v>76</v>
      </c>
      <c r="AT79" s="143" t="s">
        <v>65</v>
      </c>
      <c r="AU79" s="143" t="s">
        <v>66</v>
      </c>
      <c r="AY79" s="136" t="s">
        <v>146</v>
      </c>
      <c r="BK79" s="144">
        <f>BK80</f>
        <v>0</v>
      </c>
    </row>
    <row r="80" spans="2:63" s="10" customFormat="1" ht="19.899999999999999" customHeight="1" x14ac:dyDescent="0.3">
      <c r="B80" s="135"/>
      <c r="D80" s="136" t="s">
        <v>65</v>
      </c>
      <c r="E80" s="145" t="s">
        <v>147</v>
      </c>
      <c r="F80" s="145" t="s">
        <v>148</v>
      </c>
      <c r="J80" s="146"/>
      <c r="L80" s="135"/>
      <c r="M80" s="139"/>
      <c r="N80" s="140"/>
      <c r="O80" s="140"/>
      <c r="P80" s="141">
        <f>SUM(P81:P88)</f>
        <v>0</v>
      </c>
      <c r="Q80" s="140"/>
      <c r="R80" s="141">
        <f>SUM(R81:R88)</f>
        <v>0</v>
      </c>
      <c r="S80" s="140"/>
      <c r="T80" s="142">
        <f>SUM(T81:T88)</f>
        <v>0</v>
      </c>
      <c r="AR80" s="136" t="s">
        <v>76</v>
      </c>
      <c r="AT80" s="143" t="s">
        <v>65</v>
      </c>
      <c r="AU80" s="143" t="s">
        <v>74</v>
      </c>
      <c r="AY80" s="136" t="s">
        <v>146</v>
      </c>
      <c r="BK80" s="144">
        <f>SUM(BK81:BK88)</f>
        <v>0</v>
      </c>
    </row>
    <row r="81" spans="2:65" s="1" customFormat="1" ht="39.950000000000003" customHeight="1" x14ac:dyDescent="0.3">
      <c r="B81" s="147"/>
      <c r="C81" s="148" t="s">
        <v>74</v>
      </c>
      <c r="D81" s="148" t="s">
        <v>149</v>
      </c>
      <c r="E81" s="149" t="s">
        <v>150</v>
      </c>
      <c r="F81" s="150" t="s">
        <v>151</v>
      </c>
      <c r="G81" s="151" t="s">
        <v>712</v>
      </c>
      <c r="H81" s="152">
        <v>150</v>
      </c>
      <c r="I81" s="153"/>
      <c r="J81" s="153"/>
      <c r="K81" s="150"/>
      <c r="L81" s="154"/>
      <c r="M81" s="155" t="s">
        <v>5</v>
      </c>
      <c r="N81" s="160" t="s">
        <v>37</v>
      </c>
      <c r="O81" s="161">
        <v>0</v>
      </c>
      <c r="P81" s="161">
        <f t="shared" ref="P81:P88" si="0">O81*H81</f>
        <v>0</v>
      </c>
      <c r="Q81" s="161">
        <v>0</v>
      </c>
      <c r="R81" s="161">
        <f t="shared" ref="R81:R88" si="1">Q81*H81</f>
        <v>0</v>
      </c>
      <c r="S81" s="161">
        <v>0</v>
      </c>
      <c r="T81" s="162">
        <f t="shared" ref="T81:T88" si="2">S81*H81</f>
        <v>0</v>
      </c>
      <c r="AR81" s="19" t="s">
        <v>153</v>
      </c>
      <c r="AT81" s="19" t="s">
        <v>149</v>
      </c>
      <c r="AU81" s="19" t="s">
        <v>76</v>
      </c>
      <c r="AY81" s="19" t="s">
        <v>146</v>
      </c>
      <c r="BE81" s="159">
        <f t="shared" ref="BE81:BE88" si="3">IF(N81="základní",J81,0)</f>
        <v>0</v>
      </c>
      <c r="BF81" s="159">
        <f t="shared" ref="BF81:BF88" si="4">IF(N81="snížená",J81,0)</f>
        <v>0</v>
      </c>
      <c r="BG81" s="159">
        <f t="shared" ref="BG81:BG88" si="5">IF(N81="zákl. přenesená",J81,0)</f>
        <v>0</v>
      </c>
      <c r="BH81" s="159">
        <f t="shared" ref="BH81:BH88" si="6">IF(N81="sníž. přenesená",J81,0)</f>
        <v>0</v>
      </c>
      <c r="BI81" s="159">
        <f t="shared" ref="BI81:BI88" si="7">IF(N81="nulová",J81,0)</f>
        <v>0</v>
      </c>
      <c r="BJ81" s="19" t="s">
        <v>74</v>
      </c>
      <c r="BK81" s="159">
        <f t="shared" ref="BK81:BK88" si="8">ROUND(I81*H81,2)</f>
        <v>0</v>
      </c>
      <c r="BL81" s="19" t="s">
        <v>154</v>
      </c>
      <c r="BM81" s="19" t="s">
        <v>1051</v>
      </c>
    </row>
    <row r="82" spans="2:65" s="1" customFormat="1" ht="39.950000000000003" customHeight="1" x14ac:dyDescent="0.3">
      <c r="B82" s="147"/>
      <c r="C82" s="148" t="s">
        <v>688</v>
      </c>
      <c r="D82" s="148" t="s">
        <v>149</v>
      </c>
      <c r="E82" s="149" t="s">
        <v>1052</v>
      </c>
      <c r="F82" s="150" t="s">
        <v>1053</v>
      </c>
      <c r="G82" s="151" t="s">
        <v>152</v>
      </c>
      <c r="H82" s="152">
        <v>1</v>
      </c>
      <c r="I82" s="153"/>
      <c r="J82" s="153"/>
      <c r="K82" s="150"/>
      <c r="L82" s="154"/>
      <c r="M82" s="155" t="s">
        <v>5</v>
      </c>
      <c r="N82" s="160" t="s">
        <v>37</v>
      </c>
      <c r="O82" s="161">
        <v>0</v>
      </c>
      <c r="P82" s="161">
        <f t="shared" si="0"/>
        <v>0</v>
      </c>
      <c r="Q82" s="161">
        <v>0</v>
      </c>
      <c r="R82" s="161">
        <f t="shared" si="1"/>
        <v>0</v>
      </c>
      <c r="S82" s="161">
        <v>0</v>
      </c>
      <c r="T82" s="162">
        <f t="shared" si="2"/>
        <v>0</v>
      </c>
      <c r="AR82" s="19" t="s">
        <v>153</v>
      </c>
      <c r="AT82" s="19" t="s">
        <v>149</v>
      </c>
      <c r="AU82" s="19" t="s">
        <v>76</v>
      </c>
      <c r="AY82" s="19" t="s">
        <v>146</v>
      </c>
      <c r="BE82" s="159">
        <f t="shared" si="3"/>
        <v>0</v>
      </c>
      <c r="BF82" s="159">
        <f t="shared" si="4"/>
        <v>0</v>
      </c>
      <c r="BG82" s="159">
        <f t="shared" si="5"/>
        <v>0</v>
      </c>
      <c r="BH82" s="159">
        <f t="shared" si="6"/>
        <v>0</v>
      </c>
      <c r="BI82" s="159">
        <f t="shared" si="7"/>
        <v>0</v>
      </c>
      <c r="BJ82" s="19" t="s">
        <v>74</v>
      </c>
      <c r="BK82" s="159">
        <f t="shared" si="8"/>
        <v>0</v>
      </c>
      <c r="BL82" s="19" t="s">
        <v>154</v>
      </c>
      <c r="BM82" s="19" t="s">
        <v>1054</v>
      </c>
    </row>
    <row r="83" spans="2:65" s="1" customFormat="1" ht="39.950000000000003" customHeight="1" x14ac:dyDescent="0.3">
      <c r="B83" s="147"/>
      <c r="C83" s="148" t="s">
        <v>731</v>
      </c>
      <c r="D83" s="148" t="s">
        <v>149</v>
      </c>
      <c r="E83" s="149" t="s">
        <v>1055</v>
      </c>
      <c r="F83" s="150" t="s">
        <v>1056</v>
      </c>
      <c r="G83" s="151" t="s">
        <v>176</v>
      </c>
      <c r="H83" s="152">
        <v>250</v>
      </c>
      <c r="I83" s="153"/>
      <c r="J83" s="153"/>
      <c r="K83" s="150"/>
      <c r="L83" s="154"/>
      <c r="M83" s="155" t="s">
        <v>5</v>
      </c>
      <c r="N83" s="160" t="s">
        <v>37</v>
      </c>
      <c r="O83" s="161">
        <v>0</v>
      </c>
      <c r="P83" s="161">
        <f t="shared" si="0"/>
        <v>0</v>
      </c>
      <c r="Q83" s="161">
        <v>0</v>
      </c>
      <c r="R83" s="161">
        <f t="shared" si="1"/>
        <v>0</v>
      </c>
      <c r="S83" s="161">
        <v>0</v>
      </c>
      <c r="T83" s="162">
        <f t="shared" si="2"/>
        <v>0</v>
      </c>
      <c r="AR83" s="19" t="s">
        <v>153</v>
      </c>
      <c r="AT83" s="19" t="s">
        <v>149</v>
      </c>
      <c r="AU83" s="19" t="s">
        <v>76</v>
      </c>
      <c r="AY83" s="19" t="s">
        <v>146</v>
      </c>
      <c r="BE83" s="159">
        <f t="shared" si="3"/>
        <v>0</v>
      </c>
      <c r="BF83" s="159">
        <f t="shared" si="4"/>
        <v>0</v>
      </c>
      <c r="BG83" s="159">
        <f t="shared" si="5"/>
        <v>0</v>
      </c>
      <c r="BH83" s="159">
        <f t="shared" si="6"/>
        <v>0</v>
      </c>
      <c r="BI83" s="159">
        <f t="shared" si="7"/>
        <v>0</v>
      </c>
      <c r="BJ83" s="19" t="s">
        <v>74</v>
      </c>
      <c r="BK83" s="159">
        <f t="shared" si="8"/>
        <v>0</v>
      </c>
      <c r="BL83" s="19" t="s">
        <v>154</v>
      </c>
      <c r="BM83" s="19" t="s">
        <v>1057</v>
      </c>
    </row>
    <row r="84" spans="2:65" s="1" customFormat="1" ht="39.950000000000003" customHeight="1" x14ac:dyDescent="0.3">
      <c r="B84" s="147"/>
      <c r="C84" s="148" t="s">
        <v>76</v>
      </c>
      <c r="D84" s="148" t="s">
        <v>149</v>
      </c>
      <c r="E84" s="149" t="s">
        <v>1058</v>
      </c>
      <c r="F84" s="150" t="s">
        <v>1059</v>
      </c>
      <c r="G84" s="151" t="s">
        <v>152</v>
      </c>
      <c r="H84" s="152">
        <v>10</v>
      </c>
      <c r="I84" s="153"/>
      <c r="J84" s="153"/>
      <c r="K84" s="150"/>
      <c r="L84" s="154"/>
      <c r="M84" s="155" t="s">
        <v>5</v>
      </c>
      <c r="N84" s="160" t="s">
        <v>37</v>
      </c>
      <c r="O84" s="161">
        <v>0</v>
      </c>
      <c r="P84" s="161">
        <f t="shared" si="0"/>
        <v>0</v>
      </c>
      <c r="Q84" s="161">
        <v>0</v>
      </c>
      <c r="R84" s="161">
        <f t="shared" si="1"/>
        <v>0</v>
      </c>
      <c r="S84" s="161">
        <v>0</v>
      </c>
      <c r="T84" s="162">
        <f t="shared" si="2"/>
        <v>0</v>
      </c>
      <c r="AR84" s="19" t="s">
        <v>153</v>
      </c>
      <c r="AT84" s="19" t="s">
        <v>149</v>
      </c>
      <c r="AU84" s="19" t="s">
        <v>76</v>
      </c>
      <c r="AY84" s="19" t="s">
        <v>146</v>
      </c>
      <c r="BE84" s="159">
        <f t="shared" si="3"/>
        <v>0</v>
      </c>
      <c r="BF84" s="159">
        <f t="shared" si="4"/>
        <v>0</v>
      </c>
      <c r="BG84" s="159">
        <f t="shared" si="5"/>
        <v>0</v>
      </c>
      <c r="BH84" s="159">
        <f t="shared" si="6"/>
        <v>0</v>
      </c>
      <c r="BI84" s="159">
        <f t="shared" si="7"/>
        <v>0</v>
      </c>
      <c r="BJ84" s="19" t="s">
        <v>74</v>
      </c>
      <c r="BK84" s="159">
        <f t="shared" si="8"/>
        <v>0</v>
      </c>
      <c r="BL84" s="19" t="s">
        <v>154</v>
      </c>
      <c r="BM84" s="19" t="s">
        <v>1060</v>
      </c>
    </row>
    <row r="85" spans="2:65" s="1" customFormat="1" ht="39.950000000000003" customHeight="1" x14ac:dyDescent="0.3">
      <c r="B85" s="147"/>
      <c r="C85" s="148" t="s">
        <v>692</v>
      </c>
      <c r="D85" s="148" t="s">
        <v>149</v>
      </c>
      <c r="E85" s="149" t="s">
        <v>1061</v>
      </c>
      <c r="F85" s="150" t="s">
        <v>1062</v>
      </c>
      <c r="G85" s="151" t="s">
        <v>152</v>
      </c>
      <c r="H85" s="152">
        <v>1</v>
      </c>
      <c r="I85" s="153"/>
      <c r="J85" s="153"/>
      <c r="K85" s="150"/>
      <c r="L85" s="154"/>
      <c r="M85" s="155" t="s">
        <v>5</v>
      </c>
      <c r="N85" s="160" t="s">
        <v>37</v>
      </c>
      <c r="O85" s="161">
        <v>0</v>
      </c>
      <c r="P85" s="161">
        <f t="shared" si="0"/>
        <v>0</v>
      </c>
      <c r="Q85" s="161">
        <v>0</v>
      </c>
      <c r="R85" s="161">
        <f t="shared" si="1"/>
        <v>0</v>
      </c>
      <c r="S85" s="161">
        <v>0</v>
      </c>
      <c r="T85" s="162">
        <f t="shared" si="2"/>
        <v>0</v>
      </c>
      <c r="AR85" s="19" t="s">
        <v>153</v>
      </c>
      <c r="AT85" s="19" t="s">
        <v>149</v>
      </c>
      <c r="AU85" s="19" t="s">
        <v>76</v>
      </c>
      <c r="AY85" s="19" t="s">
        <v>146</v>
      </c>
      <c r="BE85" s="159">
        <f t="shared" si="3"/>
        <v>0</v>
      </c>
      <c r="BF85" s="159">
        <f t="shared" si="4"/>
        <v>0</v>
      </c>
      <c r="BG85" s="159">
        <f t="shared" si="5"/>
        <v>0</v>
      </c>
      <c r="BH85" s="159">
        <f t="shared" si="6"/>
        <v>0</v>
      </c>
      <c r="BI85" s="159">
        <f t="shared" si="7"/>
        <v>0</v>
      </c>
      <c r="BJ85" s="19" t="s">
        <v>74</v>
      </c>
      <c r="BK85" s="159">
        <f t="shared" si="8"/>
        <v>0</v>
      </c>
      <c r="BL85" s="19" t="s">
        <v>154</v>
      </c>
      <c r="BM85" s="19" t="s">
        <v>1063</v>
      </c>
    </row>
    <row r="86" spans="2:65" s="1" customFormat="1" ht="39.950000000000003" customHeight="1" x14ac:dyDescent="0.3">
      <c r="B86" s="147"/>
      <c r="C86" s="148" t="s">
        <v>696</v>
      </c>
      <c r="D86" s="148" t="s">
        <v>149</v>
      </c>
      <c r="E86" s="149" t="s">
        <v>1064</v>
      </c>
      <c r="F86" s="150" t="s">
        <v>1065</v>
      </c>
      <c r="G86" s="151" t="s">
        <v>152</v>
      </c>
      <c r="H86" s="152">
        <v>1</v>
      </c>
      <c r="I86" s="153"/>
      <c r="J86" s="153"/>
      <c r="K86" s="150"/>
      <c r="L86" s="154"/>
      <c r="M86" s="155" t="s">
        <v>5</v>
      </c>
      <c r="N86" s="160" t="s">
        <v>37</v>
      </c>
      <c r="O86" s="161">
        <v>0</v>
      </c>
      <c r="P86" s="161">
        <f t="shared" si="0"/>
        <v>0</v>
      </c>
      <c r="Q86" s="161">
        <v>0</v>
      </c>
      <c r="R86" s="161">
        <f t="shared" si="1"/>
        <v>0</v>
      </c>
      <c r="S86" s="161">
        <v>0</v>
      </c>
      <c r="T86" s="162">
        <f t="shared" si="2"/>
        <v>0</v>
      </c>
      <c r="AR86" s="19" t="s">
        <v>153</v>
      </c>
      <c r="AT86" s="19" t="s">
        <v>149</v>
      </c>
      <c r="AU86" s="19" t="s">
        <v>76</v>
      </c>
      <c r="AY86" s="19" t="s">
        <v>146</v>
      </c>
      <c r="BE86" s="159">
        <f t="shared" si="3"/>
        <v>0</v>
      </c>
      <c r="BF86" s="159">
        <f t="shared" si="4"/>
        <v>0</v>
      </c>
      <c r="BG86" s="159">
        <f t="shared" si="5"/>
        <v>0</v>
      </c>
      <c r="BH86" s="159">
        <f t="shared" si="6"/>
        <v>0</v>
      </c>
      <c r="BI86" s="159">
        <f t="shared" si="7"/>
        <v>0</v>
      </c>
      <c r="BJ86" s="19" t="s">
        <v>74</v>
      </c>
      <c r="BK86" s="159">
        <f t="shared" si="8"/>
        <v>0</v>
      </c>
      <c r="BL86" s="19" t="s">
        <v>154</v>
      </c>
      <c r="BM86" s="19" t="s">
        <v>1066</v>
      </c>
    </row>
    <row r="87" spans="2:65" s="1" customFormat="1" ht="39.950000000000003" customHeight="1" x14ac:dyDescent="0.3">
      <c r="B87" s="147"/>
      <c r="C87" s="148" t="s">
        <v>680</v>
      </c>
      <c r="D87" s="148" t="s">
        <v>149</v>
      </c>
      <c r="E87" s="149" t="s">
        <v>1067</v>
      </c>
      <c r="F87" s="150" t="s">
        <v>1068</v>
      </c>
      <c r="G87" s="151" t="s">
        <v>167</v>
      </c>
      <c r="H87" s="152">
        <v>6</v>
      </c>
      <c r="I87" s="153"/>
      <c r="J87" s="153"/>
      <c r="K87" s="150"/>
      <c r="L87" s="154"/>
      <c r="M87" s="155" t="s">
        <v>5</v>
      </c>
      <c r="N87" s="160" t="s">
        <v>37</v>
      </c>
      <c r="O87" s="161">
        <v>0</v>
      </c>
      <c r="P87" s="161">
        <f t="shared" si="0"/>
        <v>0</v>
      </c>
      <c r="Q87" s="161">
        <v>0</v>
      </c>
      <c r="R87" s="161">
        <f t="shared" si="1"/>
        <v>0</v>
      </c>
      <c r="S87" s="161">
        <v>0</v>
      </c>
      <c r="T87" s="162">
        <f t="shared" si="2"/>
        <v>0</v>
      </c>
      <c r="AR87" s="19" t="s">
        <v>153</v>
      </c>
      <c r="AT87" s="19" t="s">
        <v>149</v>
      </c>
      <c r="AU87" s="19" t="s">
        <v>76</v>
      </c>
      <c r="AY87" s="19" t="s">
        <v>146</v>
      </c>
      <c r="BE87" s="159">
        <f t="shared" si="3"/>
        <v>0</v>
      </c>
      <c r="BF87" s="159">
        <f t="shared" si="4"/>
        <v>0</v>
      </c>
      <c r="BG87" s="159">
        <f t="shared" si="5"/>
        <v>0</v>
      </c>
      <c r="BH87" s="159">
        <f t="shared" si="6"/>
        <v>0</v>
      </c>
      <c r="BI87" s="159">
        <f t="shared" si="7"/>
        <v>0</v>
      </c>
      <c r="BJ87" s="19" t="s">
        <v>74</v>
      </c>
      <c r="BK87" s="159">
        <f t="shared" si="8"/>
        <v>0</v>
      </c>
      <c r="BL87" s="19" t="s">
        <v>154</v>
      </c>
      <c r="BM87" s="19" t="s">
        <v>1069</v>
      </c>
    </row>
    <row r="88" spans="2:65" s="1" customFormat="1" ht="39.950000000000003" customHeight="1" x14ac:dyDescent="0.3">
      <c r="B88" s="147"/>
      <c r="C88" s="148" t="s">
        <v>684</v>
      </c>
      <c r="D88" s="148" t="s">
        <v>149</v>
      </c>
      <c r="E88" s="149" t="s">
        <v>1070</v>
      </c>
      <c r="F88" s="150" t="s">
        <v>1071</v>
      </c>
      <c r="G88" s="151" t="s">
        <v>167</v>
      </c>
      <c r="H88" s="152">
        <v>3</v>
      </c>
      <c r="I88" s="153"/>
      <c r="J88" s="153"/>
      <c r="K88" s="150"/>
      <c r="L88" s="154"/>
      <c r="M88" s="155" t="s">
        <v>5</v>
      </c>
      <c r="N88" s="156" t="s">
        <v>37</v>
      </c>
      <c r="O88" s="157">
        <v>0</v>
      </c>
      <c r="P88" s="157">
        <f t="shared" si="0"/>
        <v>0</v>
      </c>
      <c r="Q88" s="157">
        <v>0</v>
      </c>
      <c r="R88" s="157">
        <f t="shared" si="1"/>
        <v>0</v>
      </c>
      <c r="S88" s="157">
        <v>0</v>
      </c>
      <c r="T88" s="158">
        <f t="shared" si="2"/>
        <v>0</v>
      </c>
      <c r="AR88" s="19" t="s">
        <v>153</v>
      </c>
      <c r="AT88" s="19" t="s">
        <v>149</v>
      </c>
      <c r="AU88" s="19" t="s">
        <v>76</v>
      </c>
      <c r="AY88" s="19" t="s">
        <v>146</v>
      </c>
      <c r="BE88" s="159">
        <f t="shared" si="3"/>
        <v>0</v>
      </c>
      <c r="BF88" s="159">
        <f t="shared" si="4"/>
        <v>0</v>
      </c>
      <c r="BG88" s="159">
        <f t="shared" si="5"/>
        <v>0</v>
      </c>
      <c r="BH88" s="159">
        <f t="shared" si="6"/>
        <v>0</v>
      </c>
      <c r="BI88" s="159">
        <f t="shared" si="7"/>
        <v>0</v>
      </c>
      <c r="BJ88" s="19" t="s">
        <v>74</v>
      </c>
      <c r="BK88" s="159">
        <f t="shared" si="8"/>
        <v>0</v>
      </c>
      <c r="BL88" s="19" t="s">
        <v>154</v>
      </c>
      <c r="BM88" s="19" t="s">
        <v>1072</v>
      </c>
    </row>
    <row r="89" spans="2:65" s="1" customFormat="1" ht="6.95" customHeight="1" x14ac:dyDescent="0.3">
      <c r="B89" s="48"/>
      <c r="C89" s="49"/>
      <c r="D89" s="49"/>
      <c r="E89" s="49"/>
      <c r="F89" s="49"/>
      <c r="G89" s="49"/>
      <c r="H89" s="49"/>
      <c r="I89" s="49"/>
      <c r="J89" s="49"/>
      <c r="K89" s="49"/>
      <c r="L89" s="33"/>
    </row>
  </sheetData>
  <autoFilter ref="C77:K88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4"/>
  <sheetViews>
    <sheetView showGridLines="0" topLeftCell="B1" workbookViewId="0">
      <pane ySplit="1" topLeftCell="A104" activePane="bottomLeft" state="frozen"/>
      <selection activeCell="AG65" sqref="AG65:AM65"/>
      <selection pane="bottomLeft" activeCell="AG65" sqref="AG65:AM65"/>
    </sheetView>
  </sheetViews>
  <sheetFormatPr defaultRowHeight="13.5" x14ac:dyDescent="0.3"/>
  <cols>
    <col min="1" max="1" width="8.33203125" style="408" customWidth="1"/>
    <col min="2" max="2" width="1.6640625" style="408" customWidth="1"/>
    <col min="3" max="3" width="4.1640625" style="408" customWidth="1"/>
    <col min="4" max="4" width="4.33203125" style="408" customWidth="1"/>
    <col min="5" max="5" width="17.1640625" style="408" customWidth="1"/>
    <col min="6" max="7" width="11.1640625" style="408" customWidth="1"/>
    <col min="8" max="8" width="12.5" style="408" customWidth="1"/>
    <col min="9" max="9" width="7" style="408" customWidth="1"/>
    <col min="10" max="10" width="5.1640625" style="408" customWidth="1"/>
    <col min="11" max="11" width="11.5" style="408" customWidth="1"/>
    <col min="12" max="12" width="12" style="408" customWidth="1"/>
    <col min="13" max="14" width="6" style="408" customWidth="1"/>
    <col min="15" max="15" width="2" style="408" customWidth="1"/>
    <col min="16" max="16" width="12.5" style="408" customWidth="1"/>
    <col min="17" max="17" width="4.1640625" style="408" customWidth="1"/>
    <col min="18" max="18" width="1.6640625" style="408" customWidth="1"/>
    <col min="19" max="19" width="8.1640625" style="408" customWidth="1"/>
    <col min="20" max="20" width="29.6640625" style="408" hidden="1" customWidth="1"/>
    <col min="21" max="21" width="16.33203125" style="408" hidden="1" customWidth="1"/>
    <col min="22" max="22" width="12.33203125" style="408" hidden="1" customWidth="1"/>
    <col min="23" max="23" width="16.33203125" style="408" hidden="1" customWidth="1"/>
    <col min="24" max="24" width="12.1640625" style="408" hidden="1" customWidth="1"/>
    <col min="25" max="25" width="15" style="408" hidden="1" customWidth="1"/>
    <col min="26" max="26" width="11" style="408" hidden="1" customWidth="1"/>
    <col min="27" max="27" width="15" style="408" hidden="1" customWidth="1"/>
    <col min="28" max="28" width="16.33203125" style="408" hidden="1" customWidth="1"/>
    <col min="29" max="29" width="11" style="408" customWidth="1"/>
    <col min="30" max="30" width="15" style="408" customWidth="1"/>
    <col min="31" max="31" width="16.33203125" style="408" customWidth="1"/>
    <col min="32" max="16384" width="9.33203125" style="408"/>
  </cols>
  <sheetData>
    <row r="1" spans="1:66" ht="21.75" customHeight="1" x14ac:dyDescent="0.3">
      <c r="A1" s="221"/>
      <c r="B1" s="484"/>
      <c r="C1" s="484"/>
      <c r="D1" s="483" t="s">
        <v>1</v>
      </c>
      <c r="E1" s="484"/>
      <c r="F1" s="509" t="s">
        <v>1805</v>
      </c>
      <c r="G1" s="509"/>
      <c r="H1" s="615" t="s">
        <v>1804</v>
      </c>
      <c r="I1" s="615"/>
      <c r="J1" s="615"/>
      <c r="K1" s="615"/>
      <c r="L1" s="509" t="s">
        <v>1803</v>
      </c>
      <c r="M1" s="484"/>
      <c r="N1" s="484"/>
      <c r="O1" s="483" t="s">
        <v>119</v>
      </c>
      <c r="P1" s="484"/>
      <c r="Q1" s="484"/>
      <c r="R1" s="484"/>
      <c r="S1" s="509" t="s">
        <v>120</v>
      </c>
      <c r="T1" s="509"/>
      <c r="U1" s="221"/>
      <c r="V1" s="221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</row>
    <row r="2" spans="1:66" ht="36.950000000000003" customHeight="1" x14ac:dyDescent="0.3">
      <c r="C2" s="579" t="s">
        <v>1802</v>
      </c>
      <c r="D2" s="580"/>
      <c r="E2" s="580"/>
      <c r="F2" s="580"/>
      <c r="G2" s="580"/>
      <c r="H2" s="580"/>
      <c r="I2" s="580"/>
      <c r="J2" s="580"/>
      <c r="K2" s="580"/>
      <c r="L2" s="580"/>
      <c r="M2" s="580"/>
      <c r="N2" s="580"/>
      <c r="O2" s="580"/>
      <c r="P2" s="580"/>
      <c r="Q2" s="580"/>
      <c r="S2" s="564" t="s">
        <v>8</v>
      </c>
      <c r="T2" s="555"/>
      <c r="U2" s="555"/>
      <c r="V2" s="555"/>
      <c r="W2" s="555"/>
      <c r="X2" s="555"/>
      <c r="Y2" s="555"/>
      <c r="Z2" s="555"/>
      <c r="AA2" s="555"/>
      <c r="AB2" s="555"/>
      <c r="AC2" s="555"/>
      <c r="AT2" s="187" t="s">
        <v>1801</v>
      </c>
    </row>
    <row r="3" spans="1:66" ht="6.95" customHeight="1" x14ac:dyDescent="0.3">
      <c r="B3" s="219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7"/>
      <c r="AT3" s="187" t="s">
        <v>76</v>
      </c>
    </row>
    <row r="4" spans="1:66" ht="36.950000000000003" customHeight="1" x14ac:dyDescent="0.3">
      <c r="B4" s="216"/>
      <c r="C4" s="581" t="s">
        <v>1800</v>
      </c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582"/>
      <c r="O4" s="582"/>
      <c r="P4" s="582"/>
      <c r="Q4" s="582"/>
      <c r="R4" s="214"/>
      <c r="T4" s="480" t="s">
        <v>13</v>
      </c>
      <c r="AT4" s="187" t="s">
        <v>6</v>
      </c>
    </row>
    <row r="5" spans="1:66" ht="6.95" customHeight="1" x14ac:dyDescent="0.3">
      <c r="B5" s="216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4"/>
    </row>
    <row r="6" spans="1:66" ht="25.35" customHeight="1" x14ac:dyDescent="0.3">
      <c r="B6" s="216"/>
      <c r="C6" s="215"/>
      <c r="D6" s="469" t="s">
        <v>17</v>
      </c>
      <c r="E6" s="215"/>
      <c r="F6" s="565" t="str">
        <f>'[2]Rekapitulace stavby'!K6</f>
        <v>Valdice - modernizace tepelného hospodářství</v>
      </c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215"/>
      <c r="R6" s="214"/>
    </row>
    <row r="7" spans="1:66" s="407" customFormat="1" ht="32.85" customHeight="1" x14ac:dyDescent="0.3">
      <c r="B7" s="184"/>
      <c r="C7" s="409"/>
      <c r="D7" s="508" t="s">
        <v>122</v>
      </c>
      <c r="E7" s="409"/>
      <c r="F7" s="583" t="s">
        <v>1960</v>
      </c>
      <c r="G7" s="559"/>
      <c r="H7" s="559"/>
      <c r="I7" s="559"/>
      <c r="J7" s="559"/>
      <c r="K7" s="559"/>
      <c r="L7" s="559"/>
      <c r="M7" s="559"/>
      <c r="N7" s="559"/>
      <c r="O7" s="559"/>
      <c r="P7" s="559"/>
      <c r="Q7" s="409"/>
      <c r="R7" s="203"/>
    </row>
    <row r="8" spans="1:66" s="407" customFormat="1" ht="14.45" customHeight="1" x14ac:dyDescent="0.3">
      <c r="B8" s="184"/>
      <c r="C8" s="409"/>
      <c r="D8" s="469" t="s">
        <v>1799</v>
      </c>
      <c r="E8" s="409"/>
      <c r="F8" s="466" t="s">
        <v>5</v>
      </c>
      <c r="G8" s="409"/>
      <c r="H8" s="409"/>
      <c r="I8" s="409"/>
      <c r="J8" s="409"/>
      <c r="K8" s="409"/>
      <c r="L8" s="409"/>
      <c r="M8" s="469" t="s">
        <v>20</v>
      </c>
      <c r="N8" s="409"/>
      <c r="O8" s="466" t="s">
        <v>5</v>
      </c>
      <c r="P8" s="409"/>
      <c r="Q8" s="409"/>
      <c r="R8" s="203"/>
    </row>
    <row r="9" spans="1:66" s="407" customFormat="1" ht="14.45" customHeight="1" x14ac:dyDescent="0.3">
      <c r="B9" s="184"/>
      <c r="C9" s="409"/>
      <c r="D9" s="469" t="s">
        <v>21</v>
      </c>
      <c r="E9" s="409"/>
      <c r="F9" s="466" t="s">
        <v>22</v>
      </c>
      <c r="G9" s="409"/>
      <c r="H9" s="409"/>
      <c r="I9" s="409"/>
      <c r="J9" s="409"/>
      <c r="K9" s="409"/>
      <c r="L9" s="409"/>
      <c r="M9" s="469" t="s">
        <v>23</v>
      </c>
      <c r="N9" s="409"/>
      <c r="O9" s="584" t="str">
        <f>'[2]Rekapitulace stavby'!AN8</f>
        <v>10. 5. 2018</v>
      </c>
      <c r="P9" s="584"/>
      <c r="Q9" s="409"/>
      <c r="R9" s="203"/>
    </row>
    <row r="10" spans="1:66" s="407" customFormat="1" ht="10.9" customHeight="1" x14ac:dyDescent="0.3">
      <c r="B10" s="184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  <c r="R10" s="203"/>
    </row>
    <row r="11" spans="1:66" s="407" customFormat="1" ht="14.45" customHeight="1" x14ac:dyDescent="0.3">
      <c r="B11" s="184"/>
      <c r="C11" s="409"/>
      <c r="D11" s="469" t="s">
        <v>1786</v>
      </c>
      <c r="E11" s="409"/>
      <c r="F11" s="409"/>
      <c r="G11" s="409"/>
      <c r="H11" s="409"/>
      <c r="I11" s="409"/>
      <c r="J11" s="409"/>
      <c r="K11" s="409"/>
      <c r="L11" s="409"/>
      <c r="M11" s="469" t="s">
        <v>25</v>
      </c>
      <c r="N11" s="409"/>
      <c r="O11" s="578" t="str">
        <f>IF('[2]Rekapitulace stavby'!AN10="","",'[2]Rekapitulace stavby'!AN10)</f>
        <v/>
      </c>
      <c r="P11" s="578"/>
      <c r="Q11" s="409"/>
      <c r="R11" s="203"/>
    </row>
    <row r="12" spans="1:66" s="407" customFormat="1" ht="18" customHeight="1" x14ac:dyDescent="0.3">
      <c r="B12" s="184"/>
      <c r="C12" s="409"/>
      <c r="D12" s="409"/>
      <c r="E12" s="466" t="str">
        <f>IF('[2]Rekapitulace stavby'!E11="","",'[2]Rekapitulace stavby'!E11)</f>
        <v xml:space="preserve"> </v>
      </c>
      <c r="F12" s="409"/>
      <c r="G12" s="409"/>
      <c r="H12" s="409"/>
      <c r="I12" s="409"/>
      <c r="J12" s="409"/>
      <c r="K12" s="409"/>
      <c r="L12" s="409"/>
      <c r="M12" s="469" t="s">
        <v>26</v>
      </c>
      <c r="N12" s="409"/>
      <c r="O12" s="578" t="str">
        <f>IF('[2]Rekapitulace stavby'!AN11="","",'[2]Rekapitulace stavby'!AN11)</f>
        <v/>
      </c>
      <c r="P12" s="578"/>
      <c r="Q12" s="409"/>
      <c r="R12" s="203"/>
    </row>
    <row r="13" spans="1:66" s="407" customFormat="1" ht="6.95" customHeight="1" x14ac:dyDescent="0.3">
      <c r="B13" s="184"/>
      <c r="C13" s="409"/>
      <c r="D13" s="409"/>
      <c r="E13" s="409"/>
      <c r="F13" s="409"/>
      <c r="G13" s="409"/>
      <c r="H13" s="409"/>
      <c r="I13" s="409"/>
      <c r="J13" s="409"/>
      <c r="K13" s="409"/>
      <c r="L13" s="409"/>
      <c r="M13" s="409"/>
      <c r="N13" s="409"/>
      <c r="O13" s="409"/>
      <c r="P13" s="409"/>
      <c r="Q13" s="409"/>
      <c r="R13" s="203"/>
    </row>
    <row r="14" spans="1:66" s="407" customFormat="1" ht="14.45" customHeight="1" x14ac:dyDescent="0.3">
      <c r="B14" s="184"/>
      <c r="C14" s="409"/>
      <c r="D14" s="469" t="s">
        <v>1785</v>
      </c>
      <c r="E14" s="409"/>
      <c r="F14" s="409"/>
      <c r="G14" s="409"/>
      <c r="H14" s="409"/>
      <c r="I14" s="409"/>
      <c r="J14" s="409"/>
      <c r="K14" s="409"/>
      <c r="L14" s="409"/>
      <c r="M14" s="469" t="s">
        <v>25</v>
      </c>
      <c r="N14" s="409"/>
      <c r="O14" s="578" t="str">
        <f>IF('[2]Rekapitulace stavby'!AN13="","",'[2]Rekapitulace stavby'!AN13)</f>
        <v/>
      </c>
      <c r="P14" s="578"/>
      <c r="Q14" s="409"/>
      <c r="R14" s="203"/>
    </row>
    <row r="15" spans="1:66" s="407" customFormat="1" ht="18" customHeight="1" x14ac:dyDescent="0.3">
      <c r="B15" s="184"/>
      <c r="C15" s="409"/>
      <c r="D15" s="409"/>
      <c r="E15" s="466" t="str">
        <f>IF('[2]Rekapitulace stavby'!E14="","",'[2]Rekapitulace stavby'!E14)</f>
        <v xml:space="preserve"> </v>
      </c>
      <c r="F15" s="409"/>
      <c r="G15" s="409"/>
      <c r="H15" s="409"/>
      <c r="I15" s="409"/>
      <c r="J15" s="409"/>
      <c r="K15" s="409"/>
      <c r="L15" s="409"/>
      <c r="M15" s="469" t="s">
        <v>26</v>
      </c>
      <c r="N15" s="409"/>
      <c r="O15" s="578" t="str">
        <f>IF('[2]Rekapitulace stavby'!AN14="","",'[2]Rekapitulace stavby'!AN14)</f>
        <v/>
      </c>
      <c r="P15" s="578"/>
      <c r="Q15" s="409"/>
      <c r="R15" s="203"/>
    </row>
    <row r="16" spans="1:66" s="407" customFormat="1" ht="6.95" customHeight="1" x14ac:dyDescent="0.3">
      <c r="B16" s="184"/>
      <c r="C16" s="409"/>
      <c r="D16" s="409"/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203"/>
    </row>
    <row r="17" spans="2:29" s="407" customFormat="1" ht="14.45" customHeight="1" x14ac:dyDescent="0.3">
      <c r="B17" s="184"/>
      <c r="C17" s="409"/>
      <c r="D17" s="469" t="s">
        <v>28</v>
      </c>
      <c r="E17" s="409"/>
      <c r="F17" s="409"/>
      <c r="G17" s="409"/>
      <c r="H17" s="409"/>
      <c r="I17" s="409"/>
      <c r="J17" s="409"/>
      <c r="K17" s="409"/>
      <c r="L17" s="409"/>
      <c r="M17" s="469" t="s">
        <v>25</v>
      </c>
      <c r="N17" s="409"/>
      <c r="O17" s="578" t="str">
        <f>IF('[2]Rekapitulace stavby'!AN16="","",'[2]Rekapitulace stavby'!AN16)</f>
        <v/>
      </c>
      <c r="P17" s="578"/>
      <c r="Q17" s="409"/>
      <c r="R17" s="203"/>
    </row>
    <row r="18" spans="2:29" s="407" customFormat="1" ht="18" customHeight="1" x14ac:dyDescent="0.3">
      <c r="B18" s="184"/>
      <c r="C18" s="409"/>
      <c r="D18" s="409"/>
      <c r="E18" s="466" t="str">
        <f>IF('[2]Rekapitulace stavby'!E17="","",'[2]Rekapitulace stavby'!E17)</f>
        <v xml:space="preserve"> </v>
      </c>
      <c r="F18" s="409"/>
      <c r="G18" s="409"/>
      <c r="H18" s="409"/>
      <c r="I18" s="409"/>
      <c r="J18" s="409"/>
      <c r="K18" s="409"/>
      <c r="L18" s="409"/>
      <c r="M18" s="469" t="s">
        <v>26</v>
      </c>
      <c r="N18" s="409"/>
      <c r="O18" s="578" t="str">
        <f>IF('[2]Rekapitulace stavby'!AN17="","",'[2]Rekapitulace stavby'!AN17)</f>
        <v/>
      </c>
      <c r="P18" s="578"/>
      <c r="Q18" s="409"/>
      <c r="R18" s="203"/>
    </row>
    <row r="19" spans="2:29" s="407" customFormat="1" ht="6.95" customHeight="1" x14ac:dyDescent="0.3">
      <c r="B19" s="184"/>
      <c r="C19" s="409"/>
      <c r="D19" s="409"/>
      <c r="E19" s="409"/>
      <c r="F19" s="409"/>
      <c r="G19" s="409"/>
      <c r="H19" s="409"/>
      <c r="I19" s="409"/>
      <c r="J19" s="409"/>
      <c r="K19" s="409"/>
      <c r="L19" s="409"/>
      <c r="M19" s="409"/>
      <c r="N19" s="409"/>
      <c r="O19" s="409"/>
      <c r="P19" s="409"/>
      <c r="Q19" s="409"/>
      <c r="R19" s="203"/>
    </row>
    <row r="20" spans="2:29" s="407" customFormat="1" ht="14.45" customHeight="1" x14ac:dyDescent="0.3">
      <c r="B20" s="184"/>
      <c r="C20" s="409"/>
      <c r="D20" s="469" t="s">
        <v>1784</v>
      </c>
      <c r="E20" s="409"/>
      <c r="F20" s="409"/>
      <c r="G20" s="409"/>
      <c r="H20" s="409"/>
      <c r="I20" s="409"/>
      <c r="J20" s="409"/>
      <c r="K20" s="409"/>
      <c r="L20" s="409"/>
      <c r="M20" s="469" t="s">
        <v>25</v>
      </c>
      <c r="N20" s="409"/>
      <c r="O20" s="578" t="str">
        <f>IF('[2]Rekapitulace stavby'!AN19="","",'[2]Rekapitulace stavby'!AN19)</f>
        <v/>
      </c>
      <c r="P20" s="578"/>
      <c r="Q20" s="409"/>
      <c r="R20" s="203"/>
    </row>
    <row r="21" spans="2:29" s="407" customFormat="1" ht="18" customHeight="1" x14ac:dyDescent="0.3">
      <c r="B21" s="184"/>
      <c r="C21" s="409"/>
      <c r="D21" s="409"/>
      <c r="E21" s="466" t="str">
        <f>IF('[2]Rekapitulace stavby'!E20="","",'[2]Rekapitulace stavby'!E20)</f>
        <v xml:space="preserve"> </v>
      </c>
      <c r="F21" s="409"/>
      <c r="G21" s="409"/>
      <c r="H21" s="409"/>
      <c r="I21" s="409"/>
      <c r="J21" s="409"/>
      <c r="K21" s="409"/>
      <c r="L21" s="409"/>
      <c r="M21" s="469" t="s">
        <v>26</v>
      </c>
      <c r="N21" s="409"/>
      <c r="O21" s="578" t="str">
        <f>IF('[2]Rekapitulace stavby'!AN20="","",'[2]Rekapitulace stavby'!AN20)</f>
        <v/>
      </c>
      <c r="P21" s="578"/>
      <c r="Q21" s="409"/>
      <c r="R21" s="203"/>
    </row>
    <row r="22" spans="2:29" s="407" customFormat="1" ht="6.95" customHeight="1" x14ac:dyDescent="0.3">
      <c r="B22" s="184"/>
      <c r="C22" s="409"/>
      <c r="D22" s="409"/>
      <c r="E22" s="409"/>
      <c r="F22" s="409"/>
      <c r="G22" s="409"/>
      <c r="H22" s="409"/>
      <c r="I22" s="409"/>
      <c r="J22" s="409"/>
      <c r="K22" s="409"/>
      <c r="L22" s="409"/>
      <c r="M22" s="409"/>
      <c r="N22" s="409"/>
      <c r="O22" s="409"/>
      <c r="P22" s="409"/>
      <c r="Q22" s="409"/>
      <c r="R22" s="203"/>
    </row>
    <row r="23" spans="2:29" s="407" customFormat="1" ht="14.45" customHeight="1" x14ac:dyDescent="0.3">
      <c r="B23" s="184"/>
      <c r="C23" s="409"/>
      <c r="D23" s="469" t="s">
        <v>30</v>
      </c>
      <c r="E23" s="409"/>
      <c r="F23" s="409"/>
      <c r="G23" s="409"/>
      <c r="H23" s="409"/>
      <c r="I23" s="409"/>
      <c r="J23" s="409"/>
      <c r="K23" s="409"/>
      <c r="L23" s="409"/>
      <c r="M23" s="409"/>
      <c r="N23" s="409"/>
      <c r="O23" s="409"/>
      <c r="P23" s="409"/>
      <c r="Q23" s="409"/>
      <c r="R23" s="203"/>
    </row>
    <row r="24" spans="2:29" s="407" customFormat="1" ht="16.5" customHeight="1" x14ac:dyDescent="0.3">
      <c r="B24" s="184"/>
      <c r="C24" s="409"/>
      <c r="D24" s="409"/>
      <c r="E24" s="568" t="s">
        <v>5</v>
      </c>
      <c r="F24" s="568"/>
      <c r="G24" s="568"/>
      <c r="H24" s="568"/>
      <c r="I24" s="568"/>
      <c r="J24" s="568"/>
      <c r="K24" s="568"/>
      <c r="L24" s="568"/>
      <c r="M24" s="409"/>
      <c r="N24" s="409"/>
      <c r="O24" s="409"/>
      <c r="P24" s="409"/>
      <c r="Q24" s="409"/>
      <c r="R24" s="203"/>
    </row>
    <row r="25" spans="2:29" s="407" customFormat="1" ht="6.95" customHeight="1" x14ac:dyDescent="0.3">
      <c r="B25" s="184"/>
      <c r="C25" s="409"/>
      <c r="D25" s="409"/>
      <c r="E25" s="409"/>
      <c r="F25" s="409"/>
      <c r="G25" s="409"/>
      <c r="H25" s="409"/>
      <c r="I25" s="409"/>
      <c r="J25" s="409"/>
      <c r="K25" s="409"/>
      <c r="L25" s="409"/>
      <c r="M25" s="409"/>
      <c r="N25" s="409"/>
      <c r="O25" s="409"/>
      <c r="P25" s="409"/>
      <c r="Q25" s="409"/>
      <c r="R25" s="203"/>
    </row>
    <row r="26" spans="2:29" s="407" customFormat="1" ht="6.95" customHeight="1" x14ac:dyDescent="0.3">
      <c r="B26" s="184"/>
      <c r="C26" s="409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409"/>
      <c r="R26" s="203"/>
    </row>
    <row r="27" spans="2:29" s="407" customFormat="1" ht="14.45" customHeight="1" x14ac:dyDescent="0.3">
      <c r="B27" s="184"/>
      <c r="C27" s="409"/>
      <c r="D27" s="507" t="s">
        <v>1783</v>
      </c>
      <c r="E27" s="409"/>
      <c r="F27" s="409"/>
      <c r="G27" s="409"/>
      <c r="H27" s="409"/>
      <c r="I27" s="409"/>
      <c r="J27" s="409"/>
      <c r="K27" s="409"/>
      <c r="L27" s="409"/>
      <c r="M27" s="586">
        <f>N88</f>
        <v>0</v>
      </c>
      <c r="N27" s="586"/>
      <c r="O27" s="586"/>
      <c r="P27" s="586"/>
      <c r="Q27" s="409"/>
      <c r="R27" s="203"/>
      <c r="AC27" s="190">
        <f>M27</f>
        <v>0</v>
      </c>
    </row>
    <row r="28" spans="2:29" s="407" customFormat="1" ht="14.45" customHeight="1" x14ac:dyDescent="0.3">
      <c r="B28" s="184"/>
      <c r="C28" s="409"/>
      <c r="D28" s="506" t="s">
        <v>1074</v>
      </c>
      <c r="E28" s="409"/>
      <c r="F28" s="409"/>
      <c r="G28" s="409"/>
      <c r="H28" s="409"/>
      <c r="I28" s="409"/>
      <c r="J28" s="409"/>
      <c r="K28" s="409"/>
      <c r="L28" s="409"/>
      <c r="M28" s="586">
        <f>N101</f>
        <v>0</v>
      </c>
      <c r="N28" s="586"/>
      <c r="O28" s="586"/>
      <c r="P28" s="586"/>
      <c r="Q28" s="409"/>
      <c r="R28" s="203"/>
    </row>
    <row r="29" spans="2:29" s="407" customFormat="1" ht="6.95" customHeight="1" x14ac:dyDescent="0.3">
      <c r="B29" s="184"/>
      <c r="C29" s="409"/>
      <c r="D29" s="409"/>
      <c r="E29" s="409"/>
      <c r="F29" s="409"/>
      <c r="G29" s="409"/>
      <c r="H29" s="409"/>
      <c r="I29" s="409"/>
      <c r="J29" s="409"/>
      <c r="K29" s="409"/>
      <c r="L29" s="409"/>
      <c r="M29" s="409"/>
      <c r="N29" s="409"/>
      <c r="O29" s="409"/>
      <c r="P29" s="409"/>
      <c r="Q29" s="409"/>
      <c r="R29" s="203"/>
    </row>
    <row r="30" spans="2:29" s="407" customFormat="1" ht="25.35" customHeight="1" x14ac:dyDescent="0.3">
      <c r="B30" s="184"/>
      <c r="C30" s="409"/>
      <c r="D30" s="479" t="s">
        <v>32</v>
      </c>
      <c r="E30" s="409"/>
      <c r="F30" s="409"/>
      <c r="G30" s="409"/>
      <c r="H30" s="409"/>
      <c r="I30" s="409"/>
      <c r="J30" s="409"/>
      <c r="K30" s="409"/>
      <c r="L30" s="409"/>
      <c r="M30" s="587">
        <f>ROUND(M27+M28,2)</f>
        <v>0</v>
      </c>
      <c r="N30" s="559"/>
      <c r="O30" s="559"/>
      <c r="P30" s="559"/>
      <c r="Q30" s="409"/>
      <c r="R30" s="203"/>
    </row>
    <row r="31" spans="2:29" s="407" customFormat="1" ht="6.95" customHeight="1" x14ac:dyDescent="0.3">
      <c r="B31" s="184"/>
      <c r="C31" s="409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409"/>
      <c r="R31" s="203"/>
    </row>
    <row r="32" spans="2:29" s="407" customFormat="1" ht="14.45" customHeight="1" x14ac:dyDescent="0.3">
      <c r="B32" s="184"/>
      <c r="C32" s="409"/>
      <c r="D32" s="477" t="s">
        <v>36</v>
      </c>
      <c r="E32" s="477" t="s">
        <v>37</v>
      </c>
      <c r="F32" s="505">
        <v>0.21</v>
      </c>
      <c r="G32" s="478" t="s">
        <v>1798</v>
      </c>
      <c r="H32" s="585">
        <f>ROUND((SUM(BE101:BE102)+SUM(BE120:BE173)), 2)</f>
        <v>0</v>
      </c>
      <c r="I32" s="559"/>
      <c r="J32" s="559"/>
      <c r="K32" s="409"/>
      <c r="L32" s="409"/>
      <c r="M32" s="585">
        <f>ROUND(ROUND((SUM(BE101:BE102)+SUM(BE120:BE173)), 2)*F32, 2)</f>
        <v>0</v>
      </c>
      <c r="N32" s="559"/>
      <c r="O32" s="559"/>
      <c r="P32" s="559"/>
      <c r="Q32" s="409"/>
      <c r="R32" s="203"/>
    </row>
    <row r="33" spans="2:18" s="407" customFormat="1" ht="14.45" customHeight="1" x14ac:dyDescent="0.3">
      <c r="B33" s="184"/>
      <c r="C33" s="409"/>
      <c r="D33" s="409"/>
      <c r="E33" s="477" t="s">
        <v>38</v>
      </c>
      <c r="F33" s="505">
        <v>0.15</v>
      </c>
      <c r="G33" s="478" t="s">
        <v>1798</v>
      </c>
      <c r="H33" s="585">
        <f>ROUND((SUM(BF101:BF102)+SUM(BF120:BF173)), 2)</f>
        <v>0</v>
      </c>
      <c r="I33" s="559"/>
      <c r="J33" s="559"/>
      <c r="K33" s="409"/>
      <c r="L33" s="409"/>
      <c r="M33" s="585">
        <f>ROUND(ROUND((SUM(BF101:BF102)+SUM(BF120:BF173)), 2)*F33, 2)</f>
        <v>0</v>
      </c>
      <c r="N33" s="559"/>
      <c r="O33" s="559"/>
      <c r="P33" s="559"/>
      <c r="Q33" s="409"/>
      <c r="R33" s="203"/>
    </row>
    <row r="34" spans="2:18" s="407" customFormat="1" ht="14.45" hidden="1" customHeight="1" x14ac:dyDescent="0.3">
      <c r="B34" s="184"/>
      <c r="C34" s="409"/>
      <c r="D34" s="409"/>
      <c r="E34" s="477" t="s">
        <v>39</v>
      </c>
      <c r="F34" s="505">
        <v>0.21</v>
      </c>
      <c r="G34" s="478" t="s">
        <v>1798</v>
      </c>
      <c r="H34" s="585">
        <f>ROUND((SUM(BG101:BG102)+SUM(BG120:BG173)), 2)</f>
        <v>0</v>
      </c>
      <c r="I34" s="559"/>
      <c r="J34" s="559"/>
      <c r="K34" s="409"/>
      <c r="L34" s="409"/>
      <c r="M34" s="585">
        <v>0</v>
      </c>
      <c r="N34" s="559"/>
      <c r="O34" s="559"/>
      <c r="P34" s="559"/>
      <c r="Q34" s="409"/>
      <c r="R34" s="203"/>
    </row>
    <row r="35" spans="2:18" s="407" customFormat="1" ht="14.45" hidden="1" customHeight="1" x14ac:dyDescent="0.3">
      <c r="B35" s="184"/>
      <c r="C35" s="409"/>
      <c r="D35" s="409"/>
      <c r="E35" s="477" t="s">
        <v>40</v>
      </c>
      <c r="F35" s="505">
        <v>0.15</v>
      </c>
      <c r="G35" s="478" t="s">
        <v>1798</v>
      </c>
      <c r="H35" s="585">
        <f>ROUND((SUM(BH101:BH102)+SUM(BH120:BH173)), 2)</f>
        <v>0</v>
      </c>
      <c r="I35" s="559"/>
      <c r="J35" s="559"/>
      <c r="K35" s="409"/>
      <c r="L35" s="409"/>
      <c r="M35" s="585">
        <v>0</v>
      </c>
      <c r="N35" s="559"/>
      <c r="O35" s="559"/>
      <c r="P35" s="559"/>
      <c r="Q35" s="409"/>
      <c r="R35" s="203"/>
    </row>
    <row r="36" spans="2:18" s="407" customFormat="1" ht="14.45" hidden="1" customHeight="1" x14ac:dyDescent="0.3">
      <c r="B36" s="184"/>
      <c r="C36" s="409"/>
      <c r="D36" s="409"/>
      <c r="E36" s="477" t="s">
        <v>41</v>
      </c>
      <c r="F36" s="505">
        <v>0</v>
      </c>
      <c r="G36" s="478" t="s">
        <v>1798</v>
      </c>
      <c r="H36" s="585">
        <f>ROUND((SUM(BI101:BI102)+SUM(BI120:BI173)), 2)</f>
        <v>0</v>
      </c>
      <c r="I36" s="559"/>
      <c r="J36" s="559"/>
      <c r="K36" s="409"/>
      <c r="L36" s="409"/>
      <c r="M36" s="585">
        <v>0</v>
      </c>
      <c r="N36" s="559"/>
      <c r="O36" s="559"/>
      <c r="P36" s="559"/>
      <c r="Q36" s="409"/>
      <c r="R36" s="203"/>
    </row>
    <row r="37" spans="2:18" s="407" customFormat="1" ht="6.95" customHeight="1" x14ac:dyDescent="0.3">
      <c r="B37" s="184"/>
      <c r="C37" s="409"/>
      <c r="D37" s="409"/>
      <c r="E37" s="409"/>
      <c r="F37" s="409"/>
      <c r="G37" s="409"/>
      <c r="H37" s="409"/>
      <c r="I37" s="409"/>
      <c r="J37" s="409"/>
      <c r="K37" s="409"/>
      <c r="L37" s="409"/>
      <c r="M37" s="409"/>
      <c r="N37" s="409"/>
      <c r="O37" s="409"/>
      <c r="P37" s="409"/>
      <c r="Q37" s="409"/>
      <c r="R37" s="203"/>
    </row>
    <row r="38" spans="2:18" s="407" customFormat="1" ht="25.35" customHeight="1" x14ac:dyDescent="0.3">
      <c r="B38" s="184"/>
      <c r="C38" s="410"/>
      <c r="D38" s="474" t="s">
        <v>42</v>
      </c>
      <c r="E38" s="208"/>
      <c r="F38" s="208"/>
      <c r="G38" s="473" t="s">
        <v>43</v>
      </c>
      <c r="H38" s="472" t="s">
        <v>44</v>
      </c>
      <c r="I38" s="208"/>
      <c r="J38" s="208"/>
      <c r="K38" s="208"/>
      <c r="L38" s="592">
        <f>SUM(M30:M36)</f>
        <v>0</v>
      </c>
      <c r="M38" s="592"/>
      <c r="N38" s="592"/>
      <c r="O38" s="592"/>
      <c r="P38" s="593"/>
      <c r="Q38" s="410"/>
      <c r="R38" s="203"/>
    </row>
    <row r="39" spans="2:18" s="407" customFormat="1" ht="14.45" customHeight="1" x14ac:dyDescent="0.3">
      <c r="B39" s="184"/>
      <c r="C39" s="409"/>
      <c r="D39" s="409"/>
      <c r="E39" s="409"/>
      <c r="F39" s="409"/>
      <c r="G39" s="409"/>
      <c r="H39" s="409"/>
      <c r="I39" s="409"/>
      <c r="J39" s="409"/>
      <c r="K39" s="409"/>
      <c r="L39" s="409"/>
      <c r="M39" s="409"/>
      <c r="N39" s="409"/>
      <c r="O39" s="409"/>
      <c r="P39" s="409"/>
      <c r="Q39" s="409"/>
      <c r="R39" s="203"/>
    </row>
    <row r="40" spans="2:18" s="407" customFormat="1" ht="14.45" customHeight="1" x14ac:dyDescent="0.3">
      <c r="B40" s="184"/>
      <c r="C40" s="409"/>
      <c r="D40" s="409"/>
      <c r="E40" s="409"/>
      <c r="F40" s="409"/>
      <c r="G40" s="409"/>
      <c r="H40" s="409"/>
      <c r="I40" s="409"/>
      <c r="J40" s="409"/>
      <c r="K40" s="409"/>
      <c r="L40" s="409"/>
      <c r="M40" s="409"/>
      <c r="N40" s="409"/>
      <c r="O40" s="409"/>
      <c r="P40" s="409"/>
      <c r="Q40" s="409"/>
      <c r="R40" s="203"/>
    </row>
    <row r="41" spans="2:18" x14ac:dyDescent="0.3">
      <c r="B41" s="216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4"/>
    </row>
    <row r="42" spans="2:18" x14ac:dyDescent="0.3">
      <c r="B42" s="216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4"/>
    </row>
    <row r="43" spans="2:18" x14ac:dyDescent="0.3">
      <c r="B43" s="216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4"/>
    </row>
    <row r="44" spans="2:18" x14ac:dyDescent="0.3">
      <c r="B44" s="216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4"/>
    </row>
    <row r="45" spans="2:18" x14ac:dyDescent="0.3">
      <c r="B45" s="216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4"/>
    </row>
    <row r="46" spans="2:18" x14ac:dyDescent="0.3">
      <c r="B46" s="216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4"/>
    </row>
    <row r="47" spans="2:18" x14ac:dyDescent="0.3">
      <c r="B47" s="216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4"/>
    </row>
    <row r="48" spans="2:18" x14ac:dyDescent="0.3">
      <c r="B48" s="216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4"/>
    </row>
    <row r="49" spans="2:18" x14ac:dyDescent="0.3">
      <c r="B49" s="216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4"/>
    </row>
    <row r="50" spans="2:18" s="407" customFormat="1" ht="15" x14ac:dyDescent="0.3">
      <c r="B50" s="184"/>
      <c r="C50" s="409"/>
      <c r="D50" s="504" t="s">
        <v>1073</v>
      </c>
      <c r="E50" s="196"/>
      <c r="F50" s="196"/>
      <c r="G50" s="196"/>
      <c r="H50" s="315"/>
      <c r="I50" s="409"/>
      <c r="J50" s="504" t="s">
        <v>1797</v>
      </c>
      <c r="K50" s="196"/>
      <c r="L50" s="196"/>
      <c r="M50" s="196"/>
      <c r="N50" s="196"/>
      <c r="O50" s="196"/>
      <c r="P50" s="315"/>
      <c r="Q50" s="409"/>
      <c r="R50" s="203"/>
    </row>
    <row r="51" spans="2:18" x14ac:dyDescent="0.3">
      <c r="B51" s="216"/>
      <c r="C51" s="215"/>
      <c r="D51" s="314"/>
      <c r="E51" s="215"/>
      <c r="F51" s="215"/>
      <c r="G51" s="215"/>
      <c r="H51" s="313"/>
      <c r="I51" s="215"/>
      <c r="J51" s="314"/>
      <c r="K51" s="215"/>
      <c r="L51" s="215"/>
      <c r="M51" s="215"/>
      <c r="N51" s="215"/>
      <c r="O51" s="215"/>
      <c r="P51" s="313"/>
      <c r="Q51" s="215"/>
      <c r="R51" s="214"/>
    </row>
    <row r="52" spans="2:18" x14ac:dyDescent="0.3">
      <c r="B52" s="216"/>
      <c r="C52" s="215"/>
      <c r="D52" s="314"/>
      <c r="E52" s="215"/>
      <c r="F52" s="215"/>
      <c r="G52" s="215"/>
      <c r="H52" s="313"/>
      <c r="I52" s="215"/>
      <c r="J52" s="314"/>
      <c r="K52" s="215"/>
      <c r="L52" s="215"/>
      <c r="M52" s="215"/>
      <c r="N52" s="215"/>
      <c r="O52" s="215"/>
      <c r="P52" s="313"/>
      <c r="Q52" s="215"/>
      <c r="R52" s="214"/>
    </row>
    <row r="53" spans="2:18" x14ac:dyDescent="0.3">
      <c r="B53" s="216"/>
      <c r="C53" s="215"/>
      <c r="D53" s="314"/>
      <c r="E53" s="215"/>
      <c r="F53" s="215"/>
      <c r="G53" s="215"/>
      <c r="H53" s="313"/>
      <c r="I53" s="215"/>
      <c r="J53" s="314"/>
      <c r="K53" s="215"/>
      <c r="L53" s="215"/>
      <c r="M53" s="215"/>
      <c r="N53" s="215"/>
      <c r="O53" s="215"/>
      <c r="P53" s="313"/>
      <c r="Q53" s="215"/>
      <c r="R53" s="214"/>
    </row>
    <row r="54" spans="2:18" x14ac:dyDescent="0.3">
      <c r="B54" s="216"/>
      <c r="C54" s="215"/>
      <c r="D54" s="314"/>
      <c r="E54" s="215"/>
      <c r="F54" s="215"/>
      <c r="G54" s="215"/>
      <c r="H54" s="313"/>
      <c r="I54" s="215"/>
      <c r="J54" s="314"/>
      <c r="K54" s="215"/>
      <c r="L54" s="215"/>
      <c r="M54" s="215"/>
      <c r="N54" s="215"/>
      <c r="O54" s="215"/>
      <c r="P54" s="313"/>
      <c r="Q54" s="215"/>
      <c r="R54" s="214"/>
    </row>
    <row r="55" spans="2:18" x14ac:dyDescent="0.3">
      <c r="B55" s="216"/>
      <c r="C55" s="215"/>
      <c r="D55" s="314"/>
      <c r="E55" s="215"/>
      <c r="F55" s="215"/>
      <c r="G55" s="215"/>
      <c r="H55" s="313"/>
      <c r="I55" s="215"/>
      <c r="J55" s="314"/>
      <c r="K55" s="215"/>
      <c r="L55" s="215"/>
      <c r="M55" s="215"/>
      <c r="N55" s="215"/>
      <c r="O55" s="215"/>
      <c r="P55" s="313"/>
      <c r="Q55" s="215"/>
      <c r="R55" s="214"/>
    </row>
    <row r="56" spans="2:18" x14ac:dyDescent="0.3">
      <c r="B56" s="216"/>
      <c r="C56" s="215"/>
      <c r="D56" s="314"/>
      <c r="E56" s="215"/>
      <c r="F56" s="215"/>
      <c r="G56" s="215"/>
      <c r="H56" s="313"/>
      <c r="I56" s="215"/>
      <c r="J56" s="314"/>
      <c r="K56" s="215"/>
      <c r="L56" s="215"/>
      <c r="M56" s="215"/>
      <c r="N56" s="215"/>
      <c r="O56" s="215"/>
      <c r="P56" s="313"/>
      <c r="Q56" s="215"/>
      <c r="R56" s="214"/>
    </row>
    <row r="57" spans="2:18" x14ac:dyDescent="0.3">
      <c r="B57" s="216"/>
      <c r="C57" s="215"/>
      <c r="D57" s="314"/>
      <c r="E57" s="215"/>
      <c r="F57" s="215"/>
      <c r="G57" s="215"/>
      <c r="H57" s="313"/>
      <c r="I57" s="215"/>
      <c r="J57" s="314"/>
      <c r="K57" s="215"/>
      <c r="L57" s="215"/>
      <c r="M57" s="215"/>
      <c r="N57" s="215"/>
      <c r="O57" s="215"/>
      <c r="P57" s="313"/>
      <c r="Q57" s="215"/>
      <c r="R57" s="214"/>
    </row>
    <row r="58" spans="2:18" x14ac:dyDescent="0.3">
      <c r="B58" s="216"/>
      <c r="C58" s="215"/>
      <c r="D58" s="314"/>
      <c r="E58" s="215"/>
      <c r="F58" s="215"/>
      <c r="G58" s="215"/>
      <c r="H58" s="313"/>
      <c r="I58" s="215"/>
      <c r="J58" s="314"/>
      <c r="K58" s="215"/>
      <c r="L58" s="215"/>
      <c r="M58" s="215"/>
      <c r="N58" s="215"/>
      <c r="O58" s="215"/>
      <c r="P58" s="313"/>
      <c r="Q58" s="215"/>
      <c r="R58" s="214"/>
    </row>
    <row r="59" spans="2:18" s="407" customFormat="1" ht="15" x14ac:dyDescent="0.3">
      <c r="B59" s="184"/>
      <c r="C59" s="409"/>
      <c r="D59" s="503" t="s">
        <v>1794</v>
      </c>
      <c r="E59" s="310"/>
      <c r="F59" s="310"/>
      <c r="G59" s="502" t="s">
        <v>1793</v>
      </c>
      <c r="H59" s="309"/>
      <c r="I59" s="409"/>
      <c r="J59" s="503" t="s">
        <v>1794</v>
      </c>
      <c r="K59" s="310"/>
      <c r="L59" s="310"/>
      <c r="M59" s="310"/>
      <c r="N59" s="502" t="s">
        <v>1793</v>
      </c>
      <c r="O59" s="310"/>
      <c r="P59" s="309"/>
      <c r="Q59" s="409"/>
      <c r="R59" s="203"/>
    </row>
    <row r="60" spans="2:18" x14ac:dyDescent="0.3">
      <c r="B60" s="216"/>
      <c r="C60" s="215"/>
      <c r="D60" s="215"/>
      <c r="E60" s="215"/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4"/>
    </row>
    <row r="61" spans="2:18" s="407" customFormat="1" ht="15" x14ac:dyDescent="0.3">
      <c r="B61" s="184"/>
      <c r="C61" s="409"/>
      <c r="D61" s="504" t="s">
        <v>1796</v>
      </c>
      <c r="E61" s="196"/>
      <c r="F61" s="196"/>
      <c r="G61" s="196"/>
      <c r="H61" s="315"/>
      <c r="I61" s="409"/>
      <c r="J61" s="504" t="s">
        <v>1795</v>
      </c>
      <c r="K61" s="196"/>
      <c r="L61" s="196"/>
      <c r="M61" s="196"/>
      <c r="N61" s="196"/>
      <c r="O61" s="196"/>
      <c r="P61" s="315"/>
      <c r="Q61" s="409"/>
      <c r="R61" s="203"/>
    </row>
    <row r="62" spans="2:18" x14ac:dyDescent="0.3">
      <c r="B62" s="216"/>
      <c r="C62" s="215"/>
      <c r="D62" s="314"/>
      <c r="E62" s="215"/>
      <c r="F62" s="215"/>
      <c r="G62" s="215"/>
      <c r="H62" s="313"/>
      <c r="I62" s="215"/>
      <c r="J62" s="314"/>
      <c r="K62" s="215"/>
      <c r="L62" s="215"/>
      <c r="M62" s="215"/>
      <c r="N62" s="215"/>
      <c r="O62" s="215"/>
      <c r="P62" s="313"/>
      <c r="Q62" s="215"/>
      <c r="R62" s="214"/>
    </row>
    <row r="63" spans="2:18" x14ac:dyDescent="0.3">
      <c r="B63" s="216"/>
      <c r="C63" s="215"/>
      <c r="D63" s="314"/>
      <c r="E63" s="215"/>
      <c r="F63" s="215"/>
      <c r="G63" s="215"/>
      <c r="H63" s="313"/>
      <c r="I63" s="215"/>
      <c r="J63" s="314"/>
      <c r="K63" s="215"/>
      <c r="L63" s="215"/>
      <c r="M63" s="215"/>
      <c r="N63" s="215"/>
      <c r="O63" s="215"/>
      <c r="P63" s="313"/>
      <c r="Q63" s="215"/>
      <c r="R63" s="214"/>
    </row>
    <row r="64" spans="2:18" x14ac:dyDescent="0.3">
      <c r="B64" s="216"/>
      <c r="C64" s="215"/>
      <c r="D64" s="314"/>
      <c r="E64" s="215"/>
      <c r="F64" s="215"/>
      <c r="G64" s="215"/>
      <c r="H64" s="313"/>
      <c r="I64" s="215"/>
      <c r="J64" s="314"/>
      <c r="K64" s="215"/>
      <c r="L64" s="215"/>
      <c r="M64" s="215"/>
      <c r="N64" s="215"/>
      <c r="O64" s="215"/>
      <c r="P64" s="313"/>
      <c r="Q64" s="215"/>
      <c r="R64" s="214"/>
    </row>
    <row r="65" spans="2:18" x14ac:dyDescent="0.3">
      <c r="B65" s="216"/>
      <c r="C65" s="215"/>
      <c r="D65" s="314"/>
      <c r="E65" s="215"/>
      <c r="F65" s="215"/>
      <c r="G65" s="215"/>
      <c r="H65" s="313"/>
      <c r="I65" s="215"/>
      <c r="J65" s="314"/>
      <c r="K65" s="215"/>
      <c r="L65" s="215"/>
      <c r="M65" s="215"/>
      <c r="N65" s="215"/>
      <c r="O65" s="215"/>
      <c r="P65" s="313"/>
      <c r="Q65" s="215"/>
      <c r="R65" s="214"/>
    </row>
    <row r="66" spans="2:18" x14ac:dyDescent="0.3">
      <c r="B66" s="216"/>
      <c r="C66" s="215"/>
      <c r="D66" s="314"/>
      <c r="E66" s="215"/>
      <c r="F66" s="215"/>
      <c r="G66" s="215"/>
      <c r="H66" s="313"/>
      <c r="I66" s="215"/>
      <c r="J66" s="314"/>
      <c r="K66" s="215"/>
      <c r="L66" s="215"/>
      <c r="M66" s="215"/>
      <c r="N66" s="215"/>
      <c r="O66" s="215"/>
      <c r="P66" s="313"/>
      <c r="Q66" s="215"/>
      <c r="R66" s="214"/>
    </row>
    <row r="67" spans="2:18" x14ac:dyDescent="0.3">
      <c r="B67" s="216"/>
      <c r="C67" s="215"/>
      <c r="D67" s="314"/>
      <c r="E67" s="215"/>
      <c r="F67" s="215"/>
      <c r="G67" s="215"/>
      <c r="H67" s="313"/>
      <c r="I67" s="215"/>
      <c r="J67" s="314"/>
      <c r="K67" s="215"/>
      <c r="L67" s="215"/>
      <c r="M67" s="215"/>
      <c r="N67" s="215"/>
      <c r="O67" s="215"/>
      <c r="P67" s="313"/>
      <c r="Q67" s="215"/>
      <c r="R67" s="214"/>
    </row>
    <row r="68" spans="2:18" x14ac:dyDescent="0.3">
      <c r="B68" s="216"/>
      <c r="C68" s="215"/>
      <c r="D68" s="314"/>
      <c r="E68" s="215"/>
      <c r="F68" s="215"/>
      <c r="G68" s="215"/>
      <c r="H68" s="313"/>
      <c r="I68" s="215"/>
      <c r="J68" s="314"/>
      <c r="K68" s="215"/>
      <c r="L68" s="215"/>
      <c r="M68" s="215"/>
      <c r="N68" s="215"/>
      <c r="O68" s="215"/>
      <c r="P68" s="313"/>
      <c r="Q68" s="215"/>
      <c r="R68" s="214"/>
    </row>
    <row r="69" spans="2:18" x14ac:dyDescent="0.3">
      <c r="B69" s="216"/>
      <c r="C69" s="215"/>
      <c r="D69" s="314"/>
      <c r="E69" s="215"/>
      <c r="F69" s="215"/>
      <c r="G69" s="215"/>
      <c r="H69" s="313"/>
      <c r="I69" s="215"/>
      <c r="J69" s="314"/>
      <c r="K69" s="215"/>
      <c r="L69" s="215"/>
      <c r="M69" s="215"/>
      <c r="N69" s="215"/>
      <c r="O69" s="215"/>
      <c r="P69" s="313"/>
      <c r="Q69" s="215"/>
      <c r="R69" s="214"/>
    </row>
    <row r="70" spans="2:18" s="407" customFormat="1" ht="15" x14ac:dyDescent="0.3">
      <c r="B70" s="184"/>
      <c r="C70" s="409"/>
      <c r="D70" s="503" t="s">
        <v>1794</v>
      </c>
      <c r="E70" s="310"/>
      <c r="F70" s="310"/>
      <c r="G70" s="502" t="s">
        <v>1793</v>
      </c>
      <c r="H70" s="309"/>
      <c r="I70" s="409"/>
      <c r="J70" s="503" t="s">
        <v>1794</v>
      </c>
      <c r="K70" s="310"/>
      <c r="L70" s="310"/>
      <c r="M70" s="310"/>
      <c r="N70" s="502" t="s">
        <v>1793</v>
      </c>
      <c r="O70" s="310"/>
      <c r="P70" s="309"/>
      <c r="Q70" s="409"/>
      <c r="R70" s="203"/>
    </row>
    <row r="71" spans="2:18" s="407" customFormat="1" ht="14.45" customHeight="1" x14ac:dyDescent="0.3">
      <c r="B71" s="186"/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202"/>
    </row>
    <row r="75" spans="2:18" s="407" customFormat="1" ht="6.95" customHeight="1" x14ac:dyDescent="0.3">
      <c r="B75" s="201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6"/>
    </row>
    <row r="76" spans="2:18" s="407" customFormat="1" ht="36.950000000000003" customHeight="1" x14ac:dyDescent="0.3">
      <c r="B76" s="184"/>
      <c r="C76" s="581" t="s">
        <v>1792</v>
      </c>
      <c r="D76" s="582"/>
      <c r="E76" s="582"/>
      <c r="F76" s="582"/>
      <c r="G76" s="582"/>
      <c r="H76" s="582"/>
      <c r="I76" s="582"/>
      <c r="J76" s="582"/>
      <c r="K76" s="582"/>
      <c r="L76" s="582"/>
      <c r="M76" s="582"/>
      <c r="N76" s="582"/>
      <c r="O76" s="582"/>
      <c r="P76" s="582"/>
      <c r="Q76" s="582"/>
      <c r="R76" s="203"/>
    </row>
    <row r="77" spans="2:18" s="407" customFormat="1" ht="6.95" customHeight="1" x14ac:dyDescent="0.3">
      <c r="B77" s="184"/>
      <c r="C77" s="409"/>
      <c r="D77" s="409"/>
      <c r="E77" s="409"/>
      <c r="F77" s="409"/>
      <c r="G77" s="409"/>
      <c r="H77" s="409"/>
      <c r="I77" s="409"/>
      <c r="J77" s="409"/>
      <c r="K77" s="409"/>
      <c r="L77" s="409"/>
      <c r="M77" s="409"/>
      <c r="N77" s="409"/>
      <c r="O77" s="409"/>
      <c r="P77" s="409"/>
      <c r="Q77" s="409"/>
      <c r="R77" s="203"/>
    </row>
    <row r="78" spans="2:18" s="407" customFormat="1" ht="30" customHeight="1" x14ac:dyDescent="0.3">
      <c r="B78" s="184"/>
      <c r="C78" s="469" t="s">
        <v>17</v>
      </c>
      <c r="D78" s="409"/>
      <c r="E78" s="409"/>
      <c r="F78" s="565" t="str">
        <f>F6</f>
        <v>Valdice - modernizace tepelného hospodářství</v>
      </c>
      <c r="G78" s="566"/>
      <c r="H78" s="566"/>
      <c r="I78" s="566"/>
      <c r="J78" s="566"/>
      <c r="K78" s="566"/>
      <c r="L78" s="566"/>
      <c r="M78" s="566"/>
      <c r="N78" s="566"/>
      <c r="O78" s="566"/>
      <c r="P78" s="566"/>
      <c r="Q78" s="409"/>
      <c r="R78" s="203"/>
    </row>
    <row r="79" spans="2:18" s="407" customFormat="1" ht="36.950000000000003" customHeight="1" x14ac:dyDescent="0.3">
      <c r="B79" s="184"/>
      <c r="C79" s="497" t="s">
        <v>122</v>
      </c>
      <c r="D79" s="409"/>
      <c r="E79" s="409"/>
      <c r="F79" s="567" t="str">
        <f>F7</f>
        <v>D.1.4.e - SO02.1 - Kotelna parní - elektro</v>
      </c>
      <c r="G79" s="559"/>
      <c r="H79" s="559"/>
      <c r="I79" s="559"/>
      <c r="J79" s="559"/>
      <c r="K79" s="559"/>
      <c r="L79" s="559"/>
      <c r="M79" s="559"/>
      <c r="N79" s="559"/>
      <c r="O79" s="559"/>
      <c r="P79" s="559"/>
      <c r="Q79" s="409"/>
      <c r="R79" s="203"/>
    </row>
    <row r="80" spans="2:18" s="407" customFormat="1" ht="6.95" customHeight="1" x14ac:dyDescent="0.3">
      <c r="B80" s="184"/>
      <c r="C80" s="409"/>
      <c r="D80" s="409"/>
      <c r="E80" s="409"/>
      <c r="F80" s="409"/>
      <c r="G80" s="409"/>
      <c r="H80" s="409"/>
      <c r="I80" s="409"/>
      <c r="J80" s="409"/>
      <c r="K80" s="409"/>
      <c r="L80" s="409"/>
      <c r="M80" s="409"/>
      <c r="N80" s="409"/>
      <c r="O80" s="409"/>
      <c r="P80" s="409"/>
      <c r="Q80" s="409"/>
      <c r="R80" s="203"/>
    </row>
    <row r="81" spans="2:47" s="407" customFormat="1" ht="18" customHeight="1" x14ac:dyDescent="0.3">
      <c r="B81" s="184"/>
      <c r="C81" s="469" t="s">
        <v>21</v>
      </c>
      <c r="D81" s="409"/>
      <c r="E81" s="409"/>
      <c r="F81" s="466" t="str">
        <f>F9</f>
        <v xml:space="preserve"> </v>
      </c>
      <c r="G81" s="409"/>
      <c r="H81" s="409"/>
      <c r="I81" s="409"/>
      <c r="J81" s="409"/>
      <c r="K81" s="469" t="s">
        <v>23</v>
      </c>
      <c r="L81" s="409"/>
      <c r="M81" s="584" t="str">
        <f>IF(O9="","",O9)</f>
        <v>10. 5. 2018</v>
      </c>
      <c r="N81" s="584"/>
      <c r="O81" s="584"/>
      <c r="P81" s="584"/>
      <c r="Q81" s="409"/>
      <c r="R81" s="203"/>
    </row>
    <row r="82" spans="2:47" s="407" customFormat="1" ht="6.95" customHeight="1" x14ac:dyDescent="0.3">
      <c r="B82" s="184"/>
      <c r="C82" s="409"/>
      <c r="D82" s="409"/>
      <c r="E82" s="409"/>
      <c r="F82" s="409"/>
      <c r="G82" s="409"/>
      <c r="H82" s="409"/>
      <c r="I82" s="409"/>
      <c r="J82" s="409"/>
      <c r="K82" s="409"/>
      <c r="L82" s="409"/>
      <c r="M82" s="409"/>
      <c r="N82" s="409"/>
      <c r="O82" s="409"/>
      <c r="P82" s="409"/>
      <c r="Q82" s="409"/>
      <c r="R82" s="203"/>
    </row>
    <row r="83" spans="2:47" s="407" customFormat="1" ht="15" x14ac:dyDescent="0.3">
      <c r="B83" s="184"/>
      <c r="C83" s="469" t="s">
        <v>1786</v>
      </c>
      <c r="D83" s="409"/>
      <c r="E83" s="409"/>
      <c r="F83" s="466" t="str">
        <f>E12</f>
        <v xml:space="preserve"> </v>
      </c>
      <c r="G83" s="409"/>
      <c r="H83" s="409"/>
      <c r="I83" s="409"/>
      <c r="J83" s="409"/>
      <c r="K83" s="469" t="s">
        <v>28</v>
      </c>
      <c r="L83" s="409"/>
      <c r="M83" s="578" t="str">
        <f>E18</f>
        <v xml:space="preserve"> </v>
      </c>
      <c r="N83" s="578"/>
      <c r="O83" s="578"/>
      <c r="P83" s="578"/>
      <c r="Q83" s="578"/>
      <c r="R83" s="203"/>
    </row>
    <row r="84" spans="2:47" s="407" customFormat="1" ht="14.45" customHeight="1" x14ac:dyDescent="0.3">
      <c r="B84" s="184"/>
      <c r="C84" s="469" t="s">
        <v>1785</v>
      </c>
      <c r="D84" s="409"/>
      <c r="E84" s="409"/>
      <c r="F84" s="466" t="str">
        <f>IF(E15="","",E15)</f>
        <v xml:space="preserve"> </v>
      </c>
      <c r="G84" s="409"/>
      <c r="H84" s="409"/>
      <c r="I84" s="409"/>
      <c r="J84" s="409"/>
      <c r="K84" s="469" t="s">
        <v>1784</v>
      </c>
      <c r="L84" s="409"/>
      <c r="M84" s="578" t="str">
        <f>E21</f>
        <v xml:space="preserve"> </v>
      </c>
      <c r="N84" s="578"/>
      <c r="O84" s="578"/>
      <c r="P84" s="578"/>
      <c r="Q84" s="578"/>
      <c r="R84" s="203"/>
    </row>
    <row r="85" spans="2:47" s="407" customFormat="1" ht="10.35" customHeight="1" x14ac:dyDescent="0.3">
      <c r="B85" s="184"/>
      <c r="C85" s="409"/>
      <c r="D85" s="409"/>
      <c r="E85" s="409"/>
      <c r="F85" s="409"/>
      <c r="G85" s="409"/>
      <c r="H85" s="409"/>
      <c r="I85" s="409"/>
      <c r="J85" s="409"/>
      <c r="K85" s="409"/>
      <c r="L85" s="409"/>
      <c r="M85" s="409"/>
      <c r="N85" s="409"/>
      <c r="O85" s="409"/>
      <c r="P85" s="409"/>
      <c r="Q85" s="409"/>
      <c r="R85" s="203"/>
    </row>
    <row r="86" spans="2:47" s="407" customFormat="1" ht="29.25" customHeight="1" x14ac:dyDescent="0.3">
      <c r="B86" s="184"/>
      <c r="C86" s="588" t="s">
        <v>1791</v>
      </c>
      <c r="D86" s="589"/>
      <c r="E86" s="589"/>
      <c r="F86" s="589"/>
      <c r="G86" s="589"/>
      <c r="H86" s="410"/>
      <c r="I86" s="410"/>
      <c r="J86" s="410"/>
      <c r="K86" s="410"/>
      <c r="L86" s="410"/>
      <c r="M86" s="410"/>
      <c r="N86" s="588" t="s">
        <v>125</v>
      </c>
      <c r="O86" s="589"/>
      <c r="P86" s="589"/>
      <c r="Q86" s="589"/>
      <c r="R86" s="203"/>
    </row>
    <row r="87" spans="2:47" s="407" customFormat="1" ht="10.35" customHeight="1" x14ac:dyDescent="0.3">
      <c r="B87" s="184"/>
      <c r="C87" s="409"/>
      <c r="D87" s="409"/>
      <c r="E87" s="409"/>
      <c r="F87" s="409"/>
      <c r="G87" s="409"/>
      <c r="H87" s="409"/>
      <c r="I87" s="409"/>
      <c r="J87" s="409"/>
      <c r="K87" s="409"/>
      <c r="L87" s="409"/>
      <c r="M87" s="409"/>
      <c r="N87" s="409"/>
      <c r="O87" s="409"/>
      <c r="P87" s="409"/>
      <c r="Q87" s="409"/>
      <c r="R87" s="203"/>
    </row>
    <row r="88" spans="2:47" s="407" customFormat="1" ht="29.25" customHeight="1" x14ac:dyDescent="0.3">
      <c r="B88" s="184"/>
      <c r="C88" s="463" t="s">
        <v>1790</v>
      </c>
      <c r="D88" s="409"/>
      <c r="E88" s="409"/>
      <c r="F88" s="409"/>
      <c r="G88" s="409"/>
      <c r="H88" s="409"/>
      <c r="I88" s="409"/>
      <c r="J88" s="409"/>
      <c r="K88" s="409"/>
      <c r="L88" s="409"/>
      <c r="M88" s="409"/>
      <c r="N88" s="590">
        <f>N120</f>
        <v>0</v>
      </c>
      <c r="O88" s="591"/>
      <c r="P88" s="591"/>
      <c r="Q88" s="591"/>
      <c r="R88" s="203"/>
      <c r="AU88" s="187" t="s">
        <v>127</v>
      </c>
    </row>
    <row r="89" spans="2:47" s="455" customFormat="1" ht="24.95" customHeight="1" x14ac:dyDescent="0.3">
      <c r="B89" s="461"/>
      <c r="C89" s="460"/>
      <c r="D89" s="501" t="s">
        <v>1782</v>
      </c>
      <c r="E89" s="460"/>
      <c r="F89" s="460"/>
      <c r="G89" s="460"/>
      <c r="H89" s="460"/>
      <c r="I89" s="460"/>
      <c r="J89" s="460"/>
      <c r="K89" s="460"/>
      <c r="L89" s="460"/>
      <c r="M89" s="460"/>
      <c r="N89" s="594">
        <f>N121</f>
        <v>0</v>
      </c>
      <c r="O89" s="595"/>
      <c r="P89" s="595"/>
      <c r="Q89" s="595"/>
      <c r="R89" s="456"/>
    </row>
    <row r="90" spans="2:47" s="448" customFormat="1" ht="19.899999999999999" customHeight="1" x14ac:dyDescent="0.3">
      <c r="B90" s="454"/>
      <c r="C90" s="453"/>
      <c r="D90" s="500" t="s">
        <v>1781</v>
      </c>
      <c r="E90" s="453"/>
      <c r="F90" s="453"/>
      <c r="G90" s="453"/>
      <c r="H90" s="453"/>
      <c r="I90" s="453"/>
      <c r="J90" s="453"/>
      <c r="K90" s="453"/>
      <c r="L90" s="453"/>
      <c r="M90" s="453"/>
      <c r="N90" s="596">
        <f>N122</f>
        <v>0</v>
      </c>
      <c r="O90" s="597"/>
      <c r="P90" s="597"/>
      <c r="Q90" s="597"/>
      <c r="R90" s="449"/>
    </row>
    <row r="91" spans="2:47" s="448" customFormat="1" ht="19.899999999999999" customHeight="1" x14ac:dyDescent="0.3">
      <c r="B91" s="454"/>
      <c r="C91" s="453"/>
      <c r="D91" s="500" t="s">
        <v>1777</v>
      </c>
      <c r="E91" s="453"/>
      <c r="F91" s="453"/>
      <c r="G91" s="453"/>
      <c r="H91" s="453"/>
      <c r="I91" s="453"/>
      <c r="J91" s="453"/>
      <c r="K91" s="453"/>
      <c r="L91" s="453"/>
      <c r="M91" s="453"/>
      <c r="N91" s="596">
        <f>N124</f>
        <v>0</v>
      </c>
      <c r="O91" s="597"/>
      <c r="P91" s="597"/>
      <c r="Q91" s="597"/>
      <c r="R91" s="449"/>
    </row>
    <row r="92" spans="2:47" s="448" customFormat="1" ht="19.899999999999999" customHeight="1" x14ac:dyDescent="0.3">
      <c r="B92" s="454"/>
      <c r="C92" s="453"/>
      <c r="D92" s="500" t="s">
        <v>1770</v>
      </c>
      <c r="E92" s="453"/>
      <c r="F92" s="453"/>
      <c r="G92" s="453"/>
      <c r="H92" s="453"/>
      <c r="I92" s="453"/>
      <c r="J92" s="453"/>
      <c r="K92" s="453"/>
      <c r="L92" s="453"/>
      <c r="M92" s="453"/>
      <c r="N92" s="596">
        <f>N127</f>
        <v>0</v>
      </c>
      <c r="O92" s="597"/>
      <c r="P92" s="597"/>
      <c r="Q92" s="597"/>
      <c r="R92" s="449"/>
    </row>
    <row r="93" spans="2:47" s="448" customFormat="1" ht="19.899999999999999" customHeight="1" x14ac:dyDescent="0.3">
      <c r="B93" s="454"/>
      <c r="C93" s="453"/>
      <c r="D93" s="500" t="s">
        <v>1756</v>
      </c>
      <c r="E93" s="453"/>
      <c r="F93" s="453"/>
      <c r="G93" s="453"/>
      <c r="H93" s="453"/>
      <c r="I93" s="453"/>
      <c r="J93" s="453"/>
      <c r="K93" s="453"/>
      <c r="L93" s="453"/>
      <c r="M93" s="453"/>
      <c r="N93" s="596">
        <f>N133</f>
        <v>0</v>
      </c>
      <c r="O93" s="597"/>
      <c r="P93" s="597"/>
      <c r="Q93" s="597"/>
      <c r="R93" s="449"/>
    </row>
    <row r="94" spans="2:47" s="448" customFormat="1" ht="19.899999999999999" customHeight="1" x14ac:dyDescent="0.3">
      <c r="B94" s="454"/>
      <c r="C94" s="453"/>
      <c r="D94" s="500" t="s">
        <v>1728</v>
      </c>
      <c r="E94" s="453"/>
      <c r="F94" s="453"/>
      <c r="G94" s="453"/>
      <c r="H94" s="453"/>
      <c r="I94" s="453"/>
      <c r="J94" s="453"/>
      <c r="K94" s="453"/>
      <c r="L94" s="453"/>
      <c r="M94" s="453"/>
      <c r="N94" s="596">
        <f>N143</f>
        <v>0</v>
      </c>
      <c r="O94" s="597"/>
      <c r="P94" s="597"/>
      <c r="Q94" s="597"/>
      <c r="R94" s="449"/>
    </row>
    <row r="95" spans="2:47" s="448" customFormat="1" ht="19.899999999999999" customHeight="1" x14ac:dyDescent="0.3">
      <c r="B95" s="454"/>
      <c r="C95" s="453"/>
      <c r="D95" s="500" t="s">
        <v>1694</v>
      </c>
      <c r="E95" s="453"/>
      <c r="F95" s="453"/>
      <c r="G95" s="453"/>
      <c r="H95" s="453"/>
      <c r="I95" s="453"/>
      <c r="J95" s="453"/>
      <c r="K95" s="453"/>
      <c r="L95" s="453"/>
      <c r="M95" s="453"/>
      <c r="N95" s="596">
        <f>N155</f>
        <v>0</v>
      </c>
      <c r="O95" s="597"/>
      <c r="P95" s="597"/>
      <c r="Q95" s="597"/>
      <c r="R95" s="449"/>
    </row>
    <row r="96" spans="2:47" s="455" customFormat="1" ht="24.95" customHeight="1" x14ac:dyDescent="0.3">
      <c r="B96" s="461"/>
      <c r="C96" s="460"/>
      <c r="D96" s="501" t="s">
        <v>128</v>
      </c>
      <c r="E96" s="460"/>
      <c r="F96" s="460"/>
      <c r="G96" s="460"/>
      <c r="H96" s="460"/>
      <c r="I96" s="460"/>
      <c r="J96" s="460"/>
      <c r="K96" s="460"/>
      <c r="L96" s="460"/>
      <c r="M96" s="460"/>
      <c r="N96" s="594">
        <f>N164</f>
        <v>0</v>
      </c>
      <c r="O96" s="595"/>
      <c r="P96" s="595"/>
      <c r="Q96" s="595"/>
      <c r="R96" s="456"/>
    </row>
    <row r="97" spans="2:21" s="448" customFormat="1" ht="19.899999999999999" customHeight="1" x14ac:dyDescent="0.3">
      <c r="B97" s="454"/>
      <c r="C97" s="453"/>
      <c r="D97" s="500" t="s">
        <v>1669</v>
      </c>
      <c r="E97" s="453"/>
      <c r="F97" s="453"/>
      <c r="G97" s="453"/>
      <c r="H97" s="453"/>
      <c r="I97" s="453"/>
      <c r="J97" s="453"/>
      <c r="K97" s="453"/>
      <c r="L97" s="453"/>
      <c r="M97" s="453"/>
      <c r="N97" s="596">
        <f>N165</f>
        <v>0</v>
      </c>
      <c r="O97" s="597"/>
      <c r="P97" s="597"/>
      <c r="Q97" s="597"/>
      <c r="R97" s="449"/>
    </row>
    <row r="98" spans="2:21" s="455" customFormat="1" ht="24.95" customHeight="1" x14ac:dyDescent="0.3">
      <c r="B98" s="461"/>
      <c r="C98" s="460"/>
      <c r="D98" s="501" t="s">
        <v>1653</v>
      </c>
      <c r="E98" s="460"/>
      <c r="F98" s="460"/>
      <c r="G98" s="460"/>
      <c r="H98" s="460"/>
      <c r="I98" s="460"/>
      <c r="J98" s="460"/>
      <c r="K98" s="460"/>
      <c r="L98" s="460"/>
      <c r="M98" s="460"/>
      <c r="N98" s="594">
        <f>N171</f>
        <v>0</v>
      </c>
      <c r="O98" s="595"/>
      <c r="P98" s="595"/>
      <c r="Q98" s="595"/>
      <c r="R98" s="456"/>
    </row>
    <row r="99" spans="2:21" s="448" customFormat="1" ht="19.899999999999999" customHeight="1" x14ac:dyDescent="0.3">
      <c r="B99" s="454"/>
      <c r="C99" s="453"/>
      <c r="D99" s="500" t="s">
        <v>1652</v>
      </c>
      <c r="E99" s="453"/>
      <c r="F99" s="453"/>
      <c r="G99" s="453"/>
      <c r="H99" s="453"/>
      <c r="I99" s="453"/>
      <c r="J99" s="453"/>
      <c r="K99" s="453"/>
      <c r="L99" s="453"/>
      <c r="M99" s="453"/>
      <c r="N99" s="596">
        <f>N172</f>
        <v>0</v>
      </c>
      <c r="O99" s="597"/>
      <c r="P99" s="597"/>
      <c r="Q99" s="597"/>
      <c r="R99" s="449"/>
    </row>
    <row r="100" spans="2:21" s="407" customFormat="1" ht="21.75" customHeight="1" x14ac:dyDescent="0.3">
      <c r="B100" s="184"/>
      <c r="C100" s="409"/>
      <c r="D100" s="409"/>
      <c r="E100" s="409"/>
      <c r="F100" s="409"/>
      <c r="G100" s="409"/>
      <c r="H100" s="409"/>
      <c r="I100" s="409"/>
      <c r="J100" s="409"/>
      <c r="K100" s="409"/>
      <c r="L100" s="409"/>
      <c r="M100" s="409"/>
      <c r="N100" s="409"/>
      <c r="O100" s="409"/>
      <c r="P100" s="409"/>
      <c r="Q100" s="409"/>
      <c r="R100" s="203"/>
    </row>
    <row r="101" spans="2:21" s="407" customFormat="1" ht="29.25" customHeight="1" x14ac:dyDescent="0.3">
      <c r="B101" s="184"/>
      <c r="C101" s="463" t="s">
        <v>1789</v>
      </c>
      <c r="D101" s="409"/>
      <c r="E101" s="409"/>
      <c r="F101" s="409"/>
      <c r="G101" s="409"/>
      <c r="H101" s="409"/>
      <c r="I101" s="409"/>
      <c r="J101" s="409"/>
      <c r="K101" s="409"/>
      <c r="L101" s="409"/>
      <c r="M101" s="409"/>
      <c r="N101" s="591">
        <v>0</v>
      </c>
      <c r="O101" s="599"/>
      <c r="P101" s="599"/>
      <c r="Q101" s="599"/>
      <c r="R101" s="203"/>
      <c r="T101" s="297"/>
      <c r="U101" s="499" t="s">
        <v>36</v>
      </c>
    </row>
    <row r="102" spans="2:21" s="407" customFormat="1" ht="18" customHeight="1" x14ac:dyDescent="0.3">
      <c r="B102" s="184"/>
      <c r="C102" s="409"/>
      <c r="D102" s="409"/>
      <c r="E102" s="409"/>
      <c r="F102" s="409"/>
      <c r="G102" s="409"/>
      <c r="H102" s="409"/>
      <c r="I102" s="409"/>
      <c r="J102" s="409"/>
      <c r="K102" s="409"/>
      <c r="L102" s="409"/>
      <c r="M102" s="409"/>
      <c r="N102" s="409"/>
      <c r="O102" s="409"/>
      <c r="P102" s="409"/>
      <c r="Q102" s="409"/>
      <c r="R102" s="203"/>
    </row>
    <row r="103" spans="2:21" s="407" customFormat="1" ht="29.25" customHeight="1" x14ac:dyDescent="0.3">
      <c r="B103" s="184"/>
      <c r="C103" s="498" t="s">
        <v>1788</v>
      </c>
      <c r="D103" s="410"/>
      <c r="E103" s="410"/>
      <c r="F103" s="410"/>
      <c r="G103" s="410"/>
      <c r="H103" s="410"/>
      <c r="I103" s="410"/>
      <c r="J103" s="410"/>
      <c r="K103" s="410"/>
      <c r="L103" s="598">
        <f>ROUND(SUM(N88+N101),2)</f>
        <v>0</v>
      </c>
      <c r="M103" s="598"/>
      <c r="N103" s="598"/>
      <c r="O103" s="598"/>
      <c r="P103" s="598"/>
      <c r="Q103" s="598"/>
      <c r="R103" s="203"/>
    </row>
    <row r="104" spans="2:21" s="407" customFormat="1" ht="6.95" customHeight="1" x14ac:dyDescent="0.3">
      <c r="B104" s="186"/>
      <c r="C104" s="185"/>
      <c r="D104" s="185"/>
      <c r="E104" s="185"/>
      <c r="F104" s="185"/>
      <c r="G104" s="185"/>
      <c r="H104" s="185"/>
      <c r="I104" s="185"/>
      <c r="J104" s="185"/>
      <c r="K104" s="185"/>
      <c r="L104" s="185"/>
      <c r="M104" s="185"/>
      <c r="N104" s="185"/>
      <c r="O104" s="185"/>
      <c r="P104" s="185"/>
      <c r="Q104" s="185"/>
      <c r="R104" s="202"/>
    </row>
    <row r="108" spans="2:21" s="407" customFormat="1" ht="6.95" customHeight="1" x14ac:dyDescent="0.3">
      <c r="B108" s="201"/>
      <c r="C108" s="200"/>
      <c r="D108" s="200"/>
      <c r="E108" s="200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  <c r="R108" s="206"/>
    </row>
    <row r="109" spans="2:21" s="407" customFormat="1" ht="36.950000000000003" customHeight="1" x14ac:dyDescent="0.3">
      <c r="B109" s="184"/>
      <c r="C109" s="581" t="s">
        <v>1787</v>
      </c>
      <c r="D109" s="559"/>
      <c r="E109" s="559"/>
      <c r="F109" s="559"/>
      <c r="G109" s="559"/>
      <c r="H109" s="559"/>
      <c r="I109" s="559"/>
      <c r="J109" s="559"/>
      <c r="K109" s="559"/>
      <c r="L109" s="559"/>
      <c r="M109" s="559"/>
      <c r="N109" s="559"/>
      <c r="O109" s="559"/>
      <c r="P109" s="559"/>
      <c r="Q109" s="559"/>
      <c r="R109" s="203"/>
    </row>
    <row r="110" spans="2:21" s="407" customFormat="1" ht="6.95" customHeight="1" x14ac:dyDescent="0.3">
      <c r="B110" s="184"/>
      <c r="C110" s="409"/>
      <c r="D110" s="409"/>
      <c r="E110" s="409"/>
      <c r="F110" s="409"/>
      <c r="G110" s="409"/>
      <c r="H110" s="409"/>
      <c r="I110" s="409"/>
      <c r="J110" s="409"/>
      <c r="K110" s="409"/>
      <c r="L110" s="409"/>
      <c r="M110" s="409"/>
      <c r="N110" s="409"/>
      <c r="O110" s="409"/>
      <c r="P110" s="409"/>
      <c r="Q110" s="409"/>
      <c r="R110" s="203"/>
    </row>
    <row r="111" spans="2:21" s="407" customFormat="1" ht="30" customHeight="1" x14ac:dyDescent="0.3">
      <c r="B111" s="184"/>
      <c r="C111" s="469" t="s">
        <v>17</v>
      </c>
      <c r="D111" s="409"/>
      <c r="E111" s="409"/>
      <c r="F111" s="565" t="str">
        <f>F6</f>
        <v>Valdice - modernizace tepelného hospodářství</v>
      </c>
      <c r="G111" s="566"/>
      <c r="H111" s="566"/>
      <c r="I111" s="566"/>
      <c r="J111" s="566"/>
      <c r="K111" s="566"/>
      <c r="L111" s="566"/>
      <c r="M111" s="566"/>
      <c r="N111" s="566"/>
      <c r="O111" s="566"/>
      <c r="P111" s="566"/>
      <c r="Q111" s="409"/>
      <c r="R111" s="203"/>
    </row>
    <row r="112" spans="2:21" s="407" customFormat="1" ht="36.950000000000003" customHeight="1" x14ac:dyDescent="0.3">
      <c r="B112" s="184"/>
      <c r="C112" s="497" t="s">
        <v>122</v>
      </c>
      <c r="D112" s="409"/>
      <c r="E112" s="409"/>
      <c r="F112" s="567" t="str">
        <f>F7</f>
        <v>D.1.4.e - SO02.1 - Kotelna parní - elektro</v>
      </c>
      <c r="G112" s="559"/>
      <c r="H112" s="559"/>
      <c r="I112" s="559"/>
      <c r="J112" s="559"/>
      <c r="K112" s="559"/>
      <c r="L112" s="559"/>
      <c r="M112" s="559"/>
      <c r="N112" s="559"/>
      <c r="O112" s="559"/>
      <c r="P112" s="559"/>
      <c r="Q112" s="409"/>
      <c r="R112" s="203"/>
    </row>
    <row r="113" spans="2:65" s="407" customFormat="1" ht="6.95" customHeight="1" x14ac:dyDescent="0.3">
      <c r="B113" s="184"/>
      <c r="C113" s="409"/>
      <c r="D113" s="409"/>
      <c r="E113" s="409"/>
      <c r="F113" s="409"/>
      <c r="G113" s="409"/>
      <c r="H113" s="409"/>
      <c r="I113" s="409"/>
      <c r="J113" s="409"/>
      <c r="K113" s="409"/>
      <c r="L113" s="409"/>
      <c r="M113" s="409"/>
      <c r="N113" s="409"/>
      <c r="O113" s="409"/>
      <c r="P113" s="409"/>
      <c r="Q113" s="409"/>
      <c r="R113" s="203"/>
    </row>
    <row r="114" spans="2:65" s="407" customFormat="1" ht="18" customHeight="1" x14ac:dyDescent="0.3">
      <c r="B114" s="184"/>
      <c r="C114" s="469" t="s">
        <v>21</v>
      </c>
      <c r="D114" s="409"/>
      <c r="E114" s="409"/>
      <c r="F114" s="466" t="str">
        <f>F9</f>
        <v xml:space="preserve"> </v>
      </c>
      <c r="G114" s="409"/>
      <c r="H114" s="409"/>
      <c r="I114" s="409"/>
      <c r="J114" s="409"/>
      <c r="K114" s="469" t="s">
        <v>23</v>
      </c>
      <c r="L114" s="409"/>
      <c r="M114" s="584" t="str">
        <f>IF(O9="","",O9)</f>
        <v>10. 5. 2018</v>
      </c>
      <c r="N114" s="584"/>
      <c r="O114" s="584"/>
      <c r="P114" s="584"/>
      <c r="Q114" s="409"/>
      <c r="R114" s="203"/>
    </row>
    <row r="115" spans="2:65" s="407" customFormat="1" ht="6.95" customHeight="1" x14ac:dyDescent="0.3">
      <c r="B115" s="184"/>
      <c r="C115" s="409"/>
      <c r="D115" s="409"/>
      <c r="E115" s="409"/>
      <c r="F115" s="409"/>
      <c r="G115" s="409"/>
      <c r="H115" s="409"/>
      <c r="I115" s="409"/>
      <c r="J115" s="409"/>
      <c r="K115" s="409"/>
      <c r="L115" s="409"/>
      <c r="M115" s="409"/>
      <c r="N115" s="409"/>
      <c r="O115" s="409"/>
      <c r="P115" s="409"/>
      <c r="Q115" s="409"/>
      <c r="R115" s="203"/>
    </row>
    <row r="116" spans="2:65" s="407" customFormat="1" ht="15" x14ac:dyDescent="0.3">
      <c r="B116" s="184"/>
      <c r="C116" s="469" t="s">
        <v>1786</v>
      </c>
      <c r="D116" s="409"/>
      <c r="E116" s="409"/>
      <c r="F116" s="466" t="str">
        <f>E12</f>
        <v xml:space="preserve"> </v>
      </c>
      <c r="G116" s="409"/>
      <c r="H116" s="409"/>
      <c r="I116" s="409"/>
      <c r="J116" s="409"/>
      <c r="K116" s="469" t="s">
        <v>28</v>
      </c>
      <c r="L116" s="409"/>
      <c r="M116" s="578" t="str">
        <f>E18</f>
        <v xml:space="preserve"> </v>
      </c>
      <c r="N116" s="578"/>
      <c r="O116" s="578"/>
      <c r="P116" s="578"/>
      <c r="Q116" s="578"/>
      <c r="R116" s="203"/>
    </row>
    <row r="117" spans="2:65" s="407" customFormat="1" ht="14.45" customHeight="1" x14ac:dyDescent="0.3">
      <c r="B117" s="184"/>
      <c r="C117" s="469" t="s">
        <v>1785</v>
      </c>
      <c r="D117" s="409"/>
      <c r="E117" s="409"/>
      <c r="F117" s="466" t="str">
        <f>IF(E15="","",E15)</f>
        <v xml:space="preserve"> </v>
      </c>
      <c r="G117" s="409"/>
      <c r="H117" s="409"/>
      <c r="I117" s="409"/>
      <c r="J117" s="409"/>
      <c r="K117" s="469" t="s">
        <v>1784</v>
      </c>
      <c r="L117" s="409"/>
      <c r="M117" s="578" t="str">
        <f>E21</f>
        <v xml:space="preserve"> </v>
      </c>
      <c r="N117" s="578"/>
      <c r="O117" s="578"/>
      <c r="P117" s="578"/>
      <c r="Q117" s="578"/>
      <c r="R117" s="203"/>
    </row>
    <row r="118" spans="2:65" s="407" customFormat="1" ht="10.35" customHeight="1" x14ac:dyDescent="0.3">
      <c r="B118" s="184"/>
      <c r="C118" s="409"/>
      <c r="D118" s="409"/>
      <c r="E118" s="409"/>
      <c r="F118" s="409"/>
      <c r="G118" s="409"/>
      <c r="H118" s="409"/>
      <c r="I118" s="409"/>
      <c r="J118" s="409"/>
      <c r="K118" s="409"/>
      <c r="L118" s="409"/>
      <c r="M118" s="409"/>
      <c r="N118" s="409"/>
      <c r="O118" s="409"/>
      <c r="P118" s="409"/>
      <c r="Q118" s="409"/>
      <c r="R118" s="203"/>
    </row>
    <row r="119" spans="2:65" s="198" customFormat="1" ht="29.25" customHeight="1" x14ac:dyDescent="0.3">
      <c r="B119" s="199"/>
      <c r="C119" s="443" t="s">
        <v>131</v>
      </c>
      <c r="D119" s="441" t="s">
        <v>51</v>
      </c>
      <c r="E119" s="441" t="s">
        <v>47</v>
      </c>
      <c r="F119" s="603" t="s">
        <v>132</v>
      </c>
      <c r="G119" s="603"/>
      <c r="H119" s="603"/>
      <c r="I119" s="603"/>
      <c r="J119" s="441" t="s">
        <v>133</v>
      </c>
      <c r="K119" s="441" t="s">
        <v>134</v>
      </c>
      <c r="L119" s="603" t="s">
        <v>135</v>
      </c>
      <c r="M119" s="603"/>
      <c r="N119" s="603" t="s">
        <v>125</v>
      </c>
      <c r="O119" s="603"/>
      <c r="P119" s="603"/>
      <c r="Q119" s="604"/>
      <c r="R119" s="289"/>
      <c r="T119" s="439" t="s">
        <v>137</v>
      </c>
      <c r="U119" s="438" t="s">
        <v>36</v>
      </c>
      <c r="V119" s="438" t="s">
        <v>138</v>
      </c>
      <c r="W119" s="438" t="s">
        <v>139</v>
      </c>
      <c r="X119" s="438" t="s">
        <v>140</v>
      </c>
      <c r="Y119" s="438" t="s">
        <v>141</v>
      </c>
      <c r="Z119" s="438" t="s">
        <v>142</v>
      </c>
      <c r="AA119" s="437" t="s">
        <v>143</v>
      </c>
    </row>
    <row r="120" spans="2:65" s="407" customFormat="1" ht="29.25" customHeight="1" x14ac:dyDescent="0.35">
      <c r="B120" s="184"/>
      <c r="C120" s="496" t="s">
        <v>1783</v>
      </c>
      <c r="D120" s="409"/>
      <c r="E120" s="409"/>
      <c r="F120" s="409"/>
      <c r="G120" s="409"/>
      <c r="H120" s="409"/>
      <c r="I120" s="409"/>
      <c r="J120" s="409"/>
      <c r="K120" s="409"/>
      <c r="L120" s="409"/>
      <c r="M120" s="409"/>
      <c r="N120" s="606">
        <f>BK120</f>
        <v>0</v>
      </c>
      <c r="O120" s="607"/>
      <c r="P120" s="607"/>
      <c r="Q120" s="607"/>
      <c r="R120" s="203"/>
      <c r="T120" s="197"/>
      <c r="U120" s="196"/>
      <c r="V120" s="196"/>
      <c r="W120" s="434">
        <f>W121+W164+W171</f>
        <v>70.027999999999992</v>
      </c>
      <c r="X120" s="196"/>
      <c r="Y120" s="434">
        <f>Y121+Y164+Y171</f>
        <v>0.32114999999999994</v>
      </c>
      <c r="Z120" s="196"/>
      <c r="AA120" s="433">
        <f>AA121+AA164+AA171</f>
        <v>0</v>
      </c>
      <c r="AT120" s="187" t="s">
        <v>65</v>
      </c>
      <c r="AU120" s="187" t="s">
        <v>127</v>
      </c>
      <c r="BK120" s="432">
        <f>BK121+BK164+BK171</f>
        <v>0</v>
      </c>
    </row>
    <row r="121" spans="2:65" s="418" customFormat="1" ht="37.35" customHeight="1" x14ac:dyDescent="0.35">
      <c r="B121" s="426"/>
      <c r="C121" s="423"/>
      <c r="D121" s="495" t="s">
        <v>1782</v>
      </c>
      <c r="E121" s="495"/>
      <c r="F121" s="495"/>
      <c r="G121" s="495"/>
      <c r="H121" s="495"/>
      <c r="I121" s="495"/>
      <c r="J121" s="495"/>
      <c r="K121" s="495"/>
      <c r="L121" s="495"/>
      <c r="M121" s="495"/>
      <c r="N121" s="608">
        <f>BK121</f>
        <v>0</v>
      </c>
      <c r="O121" s="594"/>
      <c r="P121" s="594"/>
      <c r="Q121" s="594"/>
      <c r="R121" s="494"/>
      <c r="T121" s="425"/>
      <c r="U121" s="423"/>
      <c r="V121" s="423"/>
      <c r="W121" s="424">
        <f>W122+W124+W127+W133+W143+W155</f>
        <v>45.519999999999996</v>
      </c>
      <c r="X121" s="423"/>
      <c r="Y121" s="424">
        <f>Y122+Y124+Y127+Y133+Y143+Y155</f>
        <v>0.32114999999999994</v>
      </c>
      <c r="Z121" s="423"/>
      <c r="AA121" s="422">
        <f>AA122+AA124+AA127+AA133+AA143+AA155</f>
        <v>0</v>
      </c>
      <c r="AR121" s="420" t="s">
        <v>74</v>
      </c>
      <c r="AT121" s="421" t="s">
        <v>65</v>
      </c>
      <c r="AU121" s="421" t="s">
        <v>66</v>
      </c>
      <c r="AY121" s="420" t="s">
        <v>146</v>
      </c>
      <c r="BK121" s="419">
        <f>BK122+BK124+BK127+BK133+BK143+BK155</f>
        <v>0</v>
      </c>
    </row>
    <row r="122" spans="2:65" s="418" customFormat="1" ht="19.899999999999999" customHeight="1" x14ac:dyDescent="0.3">
      <c r="B122" s="426"/>
      <c r="C122" s="423"/>
      <c r="D122" s="428" t="s">
        <v>1781</v>
      </c>
      <c r="E122" s="428"/>
      <c r="F122" s="428"/>
      <c r="G122" s="428"/>
      <c r="H122" s="428"/>
      <c r="I122" s="428"/>
      <c r="J122" s="428"/>
      <c r="K122" s="428"/>
      <c r="L122" s="428"/>
      <c r="M122" s="428"/>
      <c r="N122" s="609">
        <f>BK122</f>
        <v>0</v>
      </c>
      <c r="O122" s="610"/>
      <c r="P122" s="610"/>
      <c r="Q122" s="610"/>
      <c r="R122" s="494"/>
      <c r="T122" s="425"/>
      <c r="U122" s="423"/>
      <c r="V122" s="423"/>
      <c r="W122" s="424">
        <f>W123</f>
        <v>0</v>
      </c>
      <c r="X122" s="423"/>
      <c r="Y122" s="424">
        <f>Y123</f>
        <v>0</v>
      </c>
      <c r="Z122" s="423"/>
      <c r="AA122" s="422">
        <f>AA123</f>
        <v>0</v>
      </c>
      <c r="AR122" s="420" t="s">
        <v>74</v>
      </c>
      <c r="AT122" s="421" t="s">
        <v>65</v>
      </c>
      <c r="AU122" s="421" t="s">
        <v>74</v>
      </c>
      <c r="AY122" s="420" t="s">
        <v>146</v>
      </c>
      <c r="BK122" s="419">
        <f>BK123</f>
        <v>0</v>
      </c>
    </row>
    <row r="123" spans="2:65" s="407" customFormat="1" ht="38.25" customHeight="1" x14ac:dyDescent="0.3">
      <c r="B123" s="195"/>
      <c r="C123" s="493" t="s">
        <v>74</v>
      </c>
      <c r="D123" s="493" t="s">
        <v>149</v>
      </c>
      <c r="E123" s="492" t="s">
        <v>1780</v>
      </c>
      <c r="F123" s="600" t="s">
        <v>1779</v>
      </c>
      <c r="G123" s="600"/>
      <c r="H123" s="600"/>
      <c r="I123" s="600"/>
      <c r="J123" s="491" t="s">
        <v>152</v>
      </c>
      <c r="K123" s="490">
        <v>2</v>
      </c>
      <c r="L123" s="601"/>
      <c r="M123" s="601"/>
      <c r="N123" s="601"/>
      <c r="O123" s="602"/>
      <c r="P123" s="602"/>
      <c r="Q123" s="602"/>
      <c r="R123" s="262"/>
      <c r="T123" s="414" t="s">
        <v>5</v>
      </c>
      <c r="U123" s="417" t="s">
        <v>37</v>
      </c>
      <c r="V123" s="416">
        <v>0</v>
      </c>
      <c r="W123" s="416">
        <f>V123*K123</f>
        <v>0</v>
      </c>
      <c r="X123" s="416">
        <v>0</v>
      </c>
      <c r="Y123" s="416">
        <f>X123*K123</f>
        <v>0</v>
      </c>
      <c r="Z123" s="416">
        <v>0</v>
      </c>
      <c r="AA123" s="415">
        <f>Z123*K123</f>
        <v>0</v>
      </c>
      <c r="AR123" s="187" t="s">
        <v>731</v>
      </c>
      <c r="AT123" s="187" t="s">
        <v>149</v>
      </c>
      <c r="AU123" s="187" t="s">
        <v>76</v>
      </c>
      <c r="AY123" s="187" t="s">
        <v>146</v>
      </c>
      <c r="BE123" s="190">
        <f>IF(U123="základní",N123,0)</f>
        <v>0</v>
      </c>
      <c r="BF123" s="190">
        <f>IF(U123="snížená",N123,0)</f>
        <v>0</v>
      </c>
      <c r="BG123" s="190">
        <f>IF(U123="zákl. přenesená",N123,0)</f>
        <v>0</v>
      </c>
      <c r="BH123" s="190">
        <f>IF(U123="sníž. přenesená",N123,0)</f>
        <v>0</v>
      </c>
      <c r="BI123" s="190">
        <f>IF(U123="nulová",N123,0)</f>
        <v>0</v>
      </c>
      <c r="BJ123" s="187" t="s">
        <v>74</v>
      </c>
      <c r="BK123" s="190">
        <f>ROUND(L123*K123,2)</f>
        <v>0</v>
      </c>
      <c r="BL123" s="187" t="s">
        <v>696</v>
      </c>
      <c r="BM123" s="187" t="s">
        <v>1778</v>
      </c>
    </row>
    <row r="124" spans="2:65" s="418" customFormat="1" ht="29.85" customHeight="1" x14ac:dyDescent="0.3">
      <c r="B124" s="426"/>
      <c r="C124" s="423"/>
      <c r="D124" s="428" t="s">
        <v>1777</v>
      </c>
      <c r="E124" s="428"/>
      <c r="F124" s="428"/>
      <c r="G124" s="428"/>
      <c r="H124" s="428"/>
      <c r="I124" s="428"/>
      <c r="J124" s="428"/>
      <c r="K124" s="428"/>
      <c r="L124" s="428"/>
      <c r="M124" s="428"/>
      <c r="N124" s="611"/>
      <c r="O124" s="612"/>
      <c r="P124" s="612"/>
      <c r="Q124" s="612"/>
      <c r="R124" s="494"/>
      <c r="T124" s="425"/>
      <c r="U124" s="423"/>
      <c r="V124" s="423"/>
      <c r="W124" s="424">
        <f>SUM(W125:W126)</f>
        <v>0</v>
      </c>
      <c r="X124" s="423"/>
      <c r="Y124" s="424">
        <f>SUM(Y125:Y126)</f>
        <v>0</v>
      </c>
      <c r="Z124" s="423"/>
      <c r="AA124" s="422">
        <f>SUM(AA125:AA126)</f>
        <v>0</v>
      </c>
      <c r="AR124" s="420" t="s">
        <v>74</v>
      </c>
      <c r="AT124" s="421" t="s">
        <v>65</v>
      </c>
      <c r="AU124" s="421" t="s">
        <v>74</v>
      </c>
      <c r="AY124" s="420" t="s">
        <v>146</v>
      </c>
      <c r="BK124" s="419">
        <f>SUM(BK125:BK126)</f>
        <v>0</v>
      </c>
    </row>
    <row r="125" spans="2:65" s="407" customFormat="1" ht="63.75" customHeight="1" x14ac:dyDescent="0.3">
      <c r="B125" s="195"/>
      <c r="C125" s="493" t="s">
        <v>76</v>
      </c>
      <c r="D125" s="493" t="s">
        <v>149</v>
      </c>
      <c r="E125" s="492" t="s">
        <v>1776</v>
      </c>
      <c r="F125" s="600" t="s">
        <v>1775</v>
      </c>
      <c r="G125" s="600"/>
      <c r="H125" s="600"/>
      <c r="I125" s="600"/>
      <c r="J125" s="491" t="s">
        <v>152</v>
      </c>
      <c r="K125" s="490">
        <v>1</v>
      </c>
      <c r="L125" s="601"/>
      <c r="M125" s="601"/>
      <c r="N125" s="601"/>
      <c r="O125" s="602"/>
      <c r="P125" s="602"/>
      <c r="Q125" s="602"/>
      <c r="R125" s="262"/>
      <c r="T125" s="414" t="s">
        <v>5</v>
      </c>
      <c r="U125" s="417" t="s">
        <v>37</v>
      </c>
      <c r="V125" s="416">
        <v>0</v>
      </c>
      <c r="W125" s="416">
        <f>V125*K125</f>
        <v>0</v>
      </c>
      <c r="X125" s="416">
        <v>0</v>
      </c>
      <c r="Y125" s="416">
        <f>X125*K125</f>
        <v>0</v>
      </c>
      <c r="Z125" s="416">
        <v>0</v>
      </c>
      <c r="AA125" s="415">
        <f>Z125*K125</f>
        <v>0</v>
      </c>
      <c r="AR125" s="187" t="s">
        <v>731</v>
      </c>
      <c r="AT125" s="187" t="s">
        <v>149</v>
      </c>
      <c r="AU125" s="187" t="s">
        <v>76</v>
      </c>
      <c r="AY125" s="187" t="s">
        <v>146</v>
      </c>
      <c r="BE125" s="190">
        <f>IF(U125="základní",N125,0)</f>
        <v>0</v>
      </c>
      <c r="BF125" s="190">
        <f>IF(U125="snížená",N125,0)</f>
        <v>0</v>
      </c>
      <c r="BG125" s="190">
        <f>IF(U125="zákl. přenesená",N125,0)</f>
        <v>0</v>
      </c>
      <c r="BH125" s="190">
        <f>IF(U125="sníž. přenesená",N125,0)</f>
        <v>0</v>
      </c>
      <c r="BI125" s="190">
        <f>IF(U125="nulová",N125,0)</f>
        <v>0</v>
      </c>
      <c r="BJ125" s="187" t="s">
        <v>74</v>
      </c>
      <c r="BK125" s="190">
        <f>ROUND(L125*K125,2)</f>
        <v>0</v>
      </c>
      <c r="BL125" s="187" t="s">
        <v>696</v>
      </c>
      <c r="BM125" s="187" t="s">
        <v>1774</v>
      </c>
    </row>
    <row r="126" spans="2:65" s="407" customFormat="1" ht="16.5" customHeight="1" x14ac:dyDescent="0.3">
      <c r="B126" s="195"/>
      <c r="C126" s="493" t="s">
        <v>692</v>
      </c>
      <c r="D126" s="493" t="s">
        <v>149</v>
      </c>
      <c r="E126" s="492" t="s">
        <v>1773</v>
      </c>
      <c r="F126" s="600" t="s">
        <v>1772</v>
      </c>
      <c r="G126" s="600"/>
      <c r="H126" s="600"/>
      <c r="I126" s="600"/>
      <c r="J126" s="491" t="s">
        <v>152</v>
      </c>
      <c r="K126" s="490">
        <v>1</v>
      </c>
      <c r="L126" s="601"/>
      <c r="M126" s="601"/>
      <c r="N126" s="601"/>
      <c r="O126" s="602"/>
      <c r="P126" s="602"/>
      <c r="Q126" s="602"/>
      <c r="R126" s="262"/>
      <c r="T126" s="414" t="s">
        <v>5</v>
      </c>
      <c r="U126" s="417" t="s">
        <v>37</v>
      </c>
      <c r="V126" s="416">
        <v>0</v>
      </c>
      <c r="W126" s="416">
        <f>V126*K126</f>
        <v>0</v>
      </c>
      <c r="X126" s="416">
        <v>0</v>
      </c>
      <c r="Y126" s="416">
        <f>X126*K126</f>
        <v>0</v>
      </c>
      <c r="Z126" s="416">
        <v>0</v>
      </c>
      <c r="AA126" s="415">
        <f>Z126*K126</f>
        <v>0</v>
      </c>
      <c r="AR126" s="187" t="s">
        <v>731</v>
      </c>
      <c r="AT126" s="187" t="s">
        <v>149</v>
      </c>
      <c r="AU126" s="187" t="s">
        <v>76</v>
      </c>
      <c r="AY126" s="187" t="s">
        <v>146</v>
      </c>
      <c r="BE126" s="190">
        <f>IF(U126="základní",N126,0)</f>
        <v>0</v>
      </c>
      <c r="BF126" s="190">
        <f>IF(U126="snížená",N126,0)</f>
        <v>0</v>
      </c>
      <c r="BG126" s="190">
        <f>IF(U126="zákl. přenesená",N126,0)</f>
        <v>0</v>
      </c>
      <c r="BH126" s="190">
        <f>IF(U126="sníž. přenesená",N126,0)</f>
        <v>0</v>
      </c>
      <c r="BI126" s="190">
        <f>IF(U126="nulová",N126,0)</f>
        <v>0</v>
      </c>
      <c r="BJ126" s="187" t="s">
        <v>74</v>
      </c>
      <c r="BK126" s="190">
        <f>ROUND(L126*K126,2)</f>
        <v>0</v>
      </c>
      <c r="BL126" s="187" t="s">
        <v>696</v>
      </c>
      <c r="BM126" s="187" t="s">
        <v>1771</v>
      </c>
    </row>
    <row r="127" spans="2:65" s="418" customFormat="1" ht="29.85" customHeight="1" x14ac:dyDescent="0.3">
      <c r="B127" s="426"/>
      <c r="C127" s="423"/>
      <c r="D127" s="428" t="s">
        <v>1770</v>
      </c>
      <c r="E127" s="428"/>
      <c r="F127" s="428"/>
      <c r="G127" s="428"/>
      <c r="H127" s="428"/>
      <c r="I127" s="428"/>
      <c r="J127" s="428"/>
      <c r="K127" s="428"/>
      <c r="L127" s="428"/>
      <c r="M127" s="428"/>
      <c r="N127" s="611"/>
      <c r="O127" s="612"/>
      <c r="P127" s="612"/>
      <c r="Q127" s="612"/>
      <c r="R127" s="494"/>
      <c r="T127" s="425"/>
      <c r="U127" s="423"/>
      <c r="V127" s="423"/>
      <c r="W127" s="424">
        <f>SUM(W128:W132)</f>
        <v>0</v>
      </c>
      <c r="X127" s="423"/>
      <c r="Y127" s="424">
        <f>SUM(Y128:Y132)</f>
        <v>0</v>
      </c>
      <c r="Z127" s="423"/>
      <c r="AA127" s="422">
        <f>SUM(AA128:AA132)</f>
        <v>0</v>
      </c>
      <c r="AR127" s="420" t="s">
        <v>74</v>
      </c>
      <c r="AT127" s="421" t="s">
        <v>65</v>
      </c>
      <c r="AU127" s="421" t="s">
        <v>74</v>
      </c>
      <c r="AY127" s="420" t="s">
        <v>146</v>
      </c>
      <c r="BK127" s="419">
        <f>SUM(BK128:BK132)</f>
        <v>0</v>
      </c>
    </row>
    <row r="128" spans="2:65" s="407" customFormat="1" ht="51" customHeight="1" x14ac:dyDescent="0.3">
      <c r="B128" s="195"/>
      <c r="C128" s="493" t="s">
        <v>696</v>
      </c>
      <c r="D128" s="493" t="s">
        <v>149</v>
      </c>
      <c r="E128" s="492" t="s">
        <v>1769</v>
      </c>
      <c r="F128" s="600" t="s">
        <v>1768</v>
      </c>
      <c r="G128" s="600"/>
      <c r="H128" s="600"/>
      <c r="I128" s="600"/>
      <c r="J128" s="491" t="s">
        <v>152</v>
      </c>
      <c r="K128" s="490">
        <v>1</v>
      </c>
      <c r="L128" s="601"/>
      <c r="M128" s="601"/>
      <c r="N128" s="601"/>
      <c r="O128" s="602"/>
      <c r="P128" s="602"/>
      <c r="Q128" s="602"/>
      <c r="R128" s="262"/>
      <c r="T128" s="414" t="s">
        <v>5</v>
      </c>
      <c r="U128" s="417" t="s">
        <v>37</v>
      </c>
      <c r="V128" s="416">
        <v>0</v>
      </c>
      <c r="W128" s="416">
        <f>V128*K128</f>
        <v>0</v>
      </c>
      <c r="X128" s="416">
        <v>0</v>
      </c>
      <c r="Y128" s="416">
        <f>X128*K128</f>
        <v>0</v>
      </c>
      <c r="Z128" s="416">
        <v>0</v>
      </c>
      <c r="AA128" s="415">
        <f>Z128*K128</f>
        <v>0</v>
      </c>
      <c r="AR128" s="187" t="s">
        <v>731</v>
      </c>
      <c r="AT128" s="187" t="s">
        <v>149</v>
      </c>
      <c r="AU128" s="187" t="s">
        <v>76</v>
      </c>
      <c r="AY128" s="187" t="s">
        <v>146</v>
      </c>
      <c r="BE128" s="190">
        <f>IF(U128="základní",N128,0)</f>
        <v>0</v>
      </c>
      <c r="BF128" s="190">
        <f>IF(U128="snížená",N128,0)</f>
        <v>0</v>
      </c>
      <c r="BG128" s="190">
        <f>IF(U128="zákl. přenesená",N128,0)</f>
        <v>0</v>
      </c>
      <c r="BH128" s="190">
        <f>IF(U128="sníž. přenesená",N128,0)</f>
        <v>0</v>
      </c>
      <c r="BI128" s="190">
        <f>IF(U128="nulová",N128,0)</f>
        <v>0</v>
      </c>
      <c r="BJ128" s="187" t="s">
        <v>74</v>
      </c>
      <c r="BK128" s="190">
        <f>ROUND(L128*K128,2)</f>
        <v>0</v>
      </c>
      <c r="BL128" s="187" t="s">
        <v>696</v>
      </c>
      <c r="BM128" s="187" t="s">
        <v>1767</v>
      </c>
    </row>
    <row r="129" spans="2:65" s="407" customFormat="1" ht="25.5" customHeight="1" x14ac:dyDescent="0.3">
      <c r="B129" s="195"/>
      <c r="C129" s="493" t="s">
        <v>643</v>
      </c>
      <c r="D129" s="493" t="s">
        <v>149</v>
      </c>
      <c r="E129" s="492" t="s">
        <v>1766</v>
      </c>
      <c r="F129" s="600" t="s">
        <v>1959</v>
      </c>
      <c r="G129" s="600"/>
      <c r="H129" s="600"/>
      <c r="I129" s="600"/>
      <c r="J129" s="491" t="s">
        <v>152</v>
      </c>
      <c r="K129" s="490">
        <v>12</v>
      </c>
      <c r="L129" s="601"/>
      <c r="M129" s="601"/>
      <c r="N129" s="601"/>
      <c r="O129" s="602"/>
      <c r="P129" s="602"/>
      <c r="Q129" s="602"/>
      <c r="R129" s="262"/>
      <c r="T129" s="414" t="s">
        <v>5</v>
      </c>
      <c r="U129" s="417" t="s">
        <v>37</v>
      </c>
      <c r="V129" s="416">
        <v>0</v>
      </c>
      <c r="W129" s="416">
        <f>V129*K129</f>
        <v>0</v>
      </c>
      <c r="X129" s="416">
        <v>0</v>
      </c>
      <c r="Y129" s="416">
        <f>X129*K129</f>
        <v>0</v>
      </c>
      <c r="Z129" s="416">
        <v>0</v>
      </c>
      <c r="AA129" s="415">
        <f>Z129*K129</f>
        <v>0</v>
      </c>
      <c r="AR129" s="187" t="s">
        <v>731</v>
      </c>
      <c r="AT129" s="187" t="s">
        <v>149</v>
      </c>
      <c r="AU129" s="187" t="s">
        <v>76</v>
      </c>
      <c r="AY129" s="187" t="s">
        <v>146</v>
      </c>
      <c r="BE129" s="190">
        <f>IF(U129="základní",N129,0)</f>
        <v>0</v>
      </c>
      <c r="BF129" s="190">
        <f>IF(U129="snížená",N129,0)</f>
        <v>0</v>
      </c>
      <c r="BG129" s="190">
        <f>IF(U129="zákl. přenesená",N129,0)</f>
        <v>0</v>
      </c>
      <c r="BH129" s="190">
        <f>IF(U129="sníž. přenesená",N129,0)</f>
        <v>0</v>
      </c>
      <c r="BI129" s="190">
        <f>IF(U129="nulová",N129,0)</f>
        <v>0</v>
      </c>
      <c r="BJ129" s="187" t="s">
        <v>74</v>
      </c>
      <c r="BK129" s="190">
        <f>ROUND(L129*K129,2)</f>
        <v>0</v>
      </c>
      <c r="BL129" s="187" t="s">
        <v>696</v>
      </c>
      <c r="BM129" s="187" t="s">
        <v>1958</v>
      </c>
    </row>
    <row r="130" spans="2:65" s="407" customFormat="1" ht="25.5" customHeight="1" x14ac:dyDescent="0.3">
      <c r="B130" s="195"/>
      <c r="C130" s="493" t="s">
        <v>688</v>
      </c>
      <c r="D130" s="493" t="s">
        <v>149</v>
      </c>
      <c r="E130" s="492" t="s">
        <v>1765</v>
      </c>
      <c r="F130" s="600" t="s">
        <v>1764</v>
      </c>
      <c r="G130" s="600"/>
      <c r="H130" s="600"/>
      <c r="I130" s="600"/>
      <c r="J130" s="491" t="s">
        <v>152</v>
      </c>
      <c r="K130" s="490">
        <v>2</v>
      </c>
      <c r="L130" s="601"/>
      <c r="M130" s="601"/>
      <c r="N130" s="601"/>
      <c r="O130" s="602"/>
      <c r="P130" s="602"/>
      <c r="Q130" s="602"/>
      <c r="R130" s="262"/>
      <c r="T130" s="414" t="s">
        <v>5</v>
      </c>
      <c r="U130" s="417" t="s">
        <v>37</v>
      </c>
      <c r="V130" s="416">
        <v>0</v>
      </c>
      <c r="W130" s="416">
        <f>V130*K130</f>
        <v>0</v>
      </c>
      <c r="X130" s="416">
        <v>0</v>
      </c>
      <c r="Y130" s="416">
        <f>X130*K130</f>
        <v>0</v>
      </c>
      <c r="Z130" s="416">
        <v>0</v>
      </c>
      <c r="AA130" s="415">
        <f>Z130*K130</f>
        <v>0</v>
      </c>
      <c r="AR130" s="187" t="s">
        <v>731</v>
      </c>
      <c r="AT130" s="187" t="s">
        <v>149</v>
      </c>
      <c r="AU130" s="187" t="s">
        <v>76</v>
      </c>
      <c r="AY130" s="187" t="s">
        <v>146</v>
      </c>
      <c r="BE130" s="190">
        <f>IF(U130="základní",N130,0)</f>
        <v>0</v>
      </c>
      <c r="BF130" s="190">
        <f>IF(U130="snížená",N130,0)</f>
        <v>0</v>
      </c>
      <c r="BG130" s="190">
        <f>IF(U130="zákl. přenesená",N130,0)</f>
        <v>0</v>
      </c>
      <c r="BH130" s="190">
        <f>IF(U130="sníž. přenesená",N130,0)</f>
        <v>0</v>
      </c>
      <c r="BI130" s="190">
        <f>IF(U130="nulová",N130,0)</f>
        <v>0</v>
      </c>
      <c r="BJ130" s="187" t="s">
        <v>74</v>
      </c>
      <c r="BK130" s="190">
        <f>ROUND(L130*K130,2)</f>
        <v>0</v>
      </c>
      <c r="BL130" s="187" t="s">
        <v>696</v>
      </c>
      <c r="BM130" s="187" t="s">
        <v>1763</v>
      </c>
    </row>
    <row r="131" spans="2:65" s="407" customFormat="1" ht="38.25" customHeight="1" x14ac:dyDescent="0.3">
      <c r="B131" s="195"/>
      <c r="C131" s="493" t="s">
        <v>734</v>
      </c>
      <c r="D131" s="493" t="s">
        <v>149</v>
      </c>
      <c r="E131" s="492" t="s">
        <v>1762</v>
      </c>
      <c r="F131" s="600" t="s">
        <v>1761</v>
      </c>
      <c r="G131" s="600"/>
      <c r="H131" s="600"/>
      <c r="I131" s="600"/>
      <c r="J131" s="491" t="s">
        <v>152</v>
      </c>
      <c r="K131" s="490">
        <v>2</v>
      </c>
      <c r="L131" s="601"/>
      <c r="M131" s="601"/>
      <c r="N131" s="601"/>
      <c r="O131" s="602"/>
      <c r="P131" s="602"/>
      <c r="Q131" s="602"/>
      <c r="R131" s="262"/>
      <c r="T131" s="414" t="s">
        <v>5</v>
      </c>
      <c r="U131" s="417" t="s">
        <v>37</v>
      </c>
      <c r="V131" s="416">
        <v>0</v>
      </c>
      <c r="W131" s="416">
        <f>V131*K131</f>
        <v>0</v>
      </c>
      <c r="X131" s="416">
        <v>0</v>
      </c>
      <c r="Y131" s="416">
        <f>X131*K131</f>
        <v>0</v>
      </c>
      <c r="Z131" s="416">
        <v>0</v>
      </c>
      <c r="AA131" s="415">
        <f>Z131*K131</f>
        <v>0</v>
      </c>
      <c r="AR131" s="187" t="s">
        <v>731</v>
      </c>
      <c r="AT131" s="187" t="s">
        <v>149</v>
      </c>
      <c r="AU131" s="187" t="s">
        <v>76</v>
      </c>
      <c r="AY131" s="187" t="s">
        <v>146</v>
      </c>
      <c r="BE131" s="190">
        <f>IF(U131="základní",N131,0)</f>
        <v>0</v>
      </c>
      <c r="BF131" s="190">
        <f>IF(U131="snížená",N131,0)</f>
        <v>0</v>
      </c>
      <c r="BG131" s="190">
        <f>IF(U131="zákl. přenesená",N131,0)</f>
        <v>0</v>
      </c>
      <c r="BH131" s="190">
        <f>IF(U131="sníž. přenesená",N131,0)</f>
        <v>0</v>
      </c>
      <c r="BI131" s="190">
        <f>IF(U131="nulová",N131,0)</f>
        <v>0</v>
      </c>
      <c r="BJ131" s="187" t="s">
        <v>74</v>
      </c>
      <c r="BK131" s="190">
        <f>ROUND(L131*K131,2)</f>
        <v>0</v>
      </c>
      <c r="BL131" s="187" t="s">
        <v>696</v>
      </c>
      <c r="BM131" s="187" t="s">
        <v>1760</v>
      </c>
    </row>
    <row r="132" spans="2:65" s="407" customFormat="1" ht="38.25" customHeight="1" x14ac:dyDescent="0.3">
      <c r="B132" s="195"/>
      <c r="C132" s="493" t="s">
        <v>672</v>
      </c>
      <c r="D132" s="493" t="s">
        <v>149</v>
      </c>
      <c r="E132" s="492" t="s">
        <v>1759</v>
      </c>
      <c r="F132" s="600" t="s">
        <v>1758</v>
      </c>
      <c r="G132" s="600"/>
      <c r="H132" s="600"/>
      <c r="I132" s="600"/>
      <c r="J132" s="491" t="s">
        <v>152</v>
      </c>
      <c r="K132" s="490">
        <v>2</v>
      </c>
      <c r="L132" s="601"/>
      <c r="M132" s="601"/>
      <c r="N132" s="601"/>
      <c r="O132" s="602"/>
      <c r="P132" s="602"/>
      <c r="Q132" s="602"/>
      <c r="R132" s="262"/>
      <c r="T132" s="414" t="s">
        <v>5</v>
      </c>
      <c r="U132" s="417" t="s">
        <v>37</v>
      </c>
      <c r="V132" s="416">
        <v>0</v>
      </c>
      <c r="W132" s="416">
        <f>V132*K132</f>
        <v>0</v>
      </c>
      <c r="X132" s="416">
        <v>0</v>
      </c>
      <c r="Y132" s="416">
        <f>X132*K132</f>
        <v>0</v>
      </c>
      <c r="Z132" s="416">
        <v>0</v>
      </c>
      <c r="AA132" s="415">
        <f>Z132*K132</f>
        <v>0</v>
      </c>
      <c r="AR132" s="187" t="s">
        <v>731</v>
      </c>
      <c r="AT132" s="187" t="s">
        <v>149</v>
      </c>
      <c r="AU132" s="187" t="s">
        <v>76</v>
      </c>
      <c r="AY132" s="187" t="s">
        <v>146</v>
      </c>
      <c r="BE132" s="190">
        <f>IF(U132="základní",N132,0)</f>
        <v>0</v>
      </c>
      <c r="BF132" s="190">
        <f>IF(U132="snížená",N132,0)</f>
        <v>0</v>
      </c>
      <c r="BG132" s="190">
        <f>IF(U132="zákl. přenesená",N132,0)</f>
        <v>0</v>
      </c>
      <c r="BH132" s="190">
        <f>IF(U132="sníž. přenesená",N132,0)</f>
        <v>0</v>
      </c>
      <c r="BI132" s="190">
        <f>IF(U132="nulová",N132,0)</f>
        <v>0</v>
      </c>
      <c r="BJ132" s="187" t="s">
        <v>74</v>
      </c>
      <c r="BK132" s="190">
        <f>ROUND(L132*K132,2)</f>
        <v>0</v>
      </c>
      <c r="BL132" s="187" t="s">
        <v>696</v>
      </c>
      <c r="BM132" s="187" t="s">
        <v>1757</v>
      </c>
    </row>
    <row r="133" spans="2:65" s="418" customFormat="1" ht="29.85" customHeight="1" x14ac:dyDescent="0.3">
      <c r="B133" s="426"/>
      <c r="C133" s="423"/>
      <c r="D133" s="428" t="s">
        <v>1756</v>
      </c>
      <c r="E133" s="428"/>
      <c r="F133" s="428"/>
      <c r="G133" s="428"/>
      <c r="H133" s="428"/>
      <c r="I133" s="428"/>
      <c r="J133" s="428"/>
      <c r="K133" s="428"/>
      <c r="L133" s="428"/>
      <c r="M133" s="428"/>
      <c r="N133" s="611"/>
      <c r="O133" s="612"/>
      <c r="P133" s="612"/>
      <c r="Q133" s="612"/>
      <c r="R133" s="494"/>
      <c r="T133" s="425"/>
      <c r="U133" s="423"/>
      <c r="V133" s="423"/>
      <c r="W133" s="424">
        <f>SUM(W134:W142)</f>
        <v>45.519999999999996</v>
      </c>
      <c r="X133" s="423"/>
      <c r="Y133" s="424">
        <f>SUM(Y134:Y142)</f>
        <v>0.14201999999999998</v>
      </c>
      <c r="Z133" s="423"/>
      <c r="AA133" s="422">
        <f>SUM(AA134:AA142)</f>
        <v>0</v>
      </c>
      <c r="AR133" s="420" t="s">
        <v>74</v>
      </c>
      <c r="AT133" s="421" t="s">
        <v>65</v>
      </c>
      <c r="AU133" s="421" t="s">
        <v>74</v>
      </c>
      <c r="AY133" s="420" t="s">
        <v>146</v>
      </c>
      <c r="BK133" s="419">
        <f>SUM(BK134:BK142)</f>
        <v>0</v>
      </c>
    </row>
    <row r="134" spans="2:65" s="407" customFormat="1" ht="16.5" customHeight="1" x14ac:dyDescent="0.3">
      <c r="B134" s="195"/>
      <c r="C134" s="493" t="s">
        <v>676</v>
      </c>
      <c r="D134" s="493" t="s">
        <v>149</v>
      </c>
      <c r="E134" s="492" t="s">
        <v>1755</v>
      </c>
      <c r="F134" s="600" t="s">
        <v>1754</v>
      </c>
      <c r="G134" s="600"/>
      <c r="H134" s="600"/>
      <c r="I134" s="600"/>
      <c r="J134" s="491" t="s">
        <v>712</v>
      </c>
      <c r="K134" s="490">
        <v>120</v>
      </c>
      <c r="L134" s="601"/>
      <c r="M134" s="601"/>
      <c r="N134" s="601"/>
      <c r="O134" s="602"/>
      <c r="P134" s="602"/>
      <c r="Q134" s="602"/>
      <c r="R134" s="262"/>
      <c r="T134" s="414" t="s">
        <v>5</v>
      </c>
      <c r="U134" s="417" t="s">
        <v>37</v>
      </c>
      <c r="V134" s="416">
        <v>0</v>
      </c>
      <c r="W134" s="416">
        <f t="shared" ref="W134:W142" si="0">V134*K134</f>
        <v>0</v>
      </c>
      <c r="X134" s="416">
        <v>1E-3</v>
      </c>
      <c r="Y134" s="416">
        <f t="shared" ref="Y134:Y142" si="1">X134*K134</f>
        <v>0.12</v>
      </c>
      <c r="Z134" s="416">
        <v>0</v>
      </c>
      <c r="AA134" s="415">
        <f t="shared" ref="AA134:AA142" si="2">Z134*K134</f>
        <v>0</v>
      </c>
      <c r="AR134" s="187" t="s">
        <v>731</v>
      </c>
      <c r="AT134" s="187" t="s">
        <v>149</v>
      </c>
      <c r="AU134" s="187" t="s">
        <v>76</v>
      </c>
      <c r="AY134" s="187" t="s">
        <v>146</v>
      </c>
      <c r="BE134" s="190">
        <f t="shared" ref="BE134:BE142" si="3">IF(U134="základní",N134,0)</f>
        <v>0</v>
      </c>
      <c r="BF134" s="190">
        <f t="shared" ref="BF134:BF142" si="4">IF(U134="snížená",N134,0)</f>
        <v>0</v>
      </c>
      <c r="BG134" s="190">
        <f t="shared" ref="BG134:BG142" si="5">IF(U134="zákl. přenesená",N134,0)</f>
        <v>0</v>
      </c>
      <c r="BH134" s="190">
        <f t="shared" ref="BH134:BH142" si="6">IF(U134="sníž. přenesená",N134,0)</f>
        <v>0</v>
      </c>
      <c r="BI134" s="190">
        <f t="shared" ref="BI134:BI142" si="7">IF(U134="nulová",N134,0)</f>
        <v>0</v>
      </c>
      <c r="BJ134" s="187" t="s">
        <v>74</v>
      </c>
      <c r="BK134" s="190">
        <f t="shared" ref="BK134:BK142" si="8">ROUND(L134*K134,2)</f>
        <v>0</v>
      </c>
      <c r="BL134" s="187" t="s">
        <v>696</v>
      </c>
      <c r="BM134" s="187" t="s">
        <v>1753</v>
      </c>
    </row>
    <row r="135" spans="2:65" s="407" customFormat="1" ht="25.5" customHeight="1" x14ac:dyDescent="0.3">
      <c r="B135" s="195"/>
      <c r="C135" s="493" t="s">
        <v>728</v>
      </c>
      <c r="D135" s="493" t="s">
        <v>149</v>
      </c>
      <c r="E135" s="492" t="s">
        <v>1752</v>
      </c>
      <c r="F135" s="600" t="s">
        <v>1751</v>
      </c>
      <c r="G135" s="600"/>
      <c r="H135" s="600"/>
      <c r="I135" s="600"/>
      <c r="J135" s="491" t="s">
        <v>470</v>
      </c>
      <c r="K135" s="490">
        <v>170</v>
      </c>
      <c r="L135" s="601"/>
      <c r="M135" s="601"/>
      <c r="N135" s="601"/>
      <c r="O135" s="602"/>
      <c r="P135" s="602"/>
      <c r="Q135" s="602"/>
      <c r="R135" s="262"/>
      <c r="T135" s="414" t="s">
        <v>5</v>
      </c>
      <c r="U135" s="417" t="s">
        <v>37</v>
      </c>
      <c r="V135" s="416">
        <v>0</v>
      </c>
      <c r="W135" s="416">
        <f t="shared" si="0"/>
        <v>0</v>
      </c>
      <c r="X135" s="416">
        <v>6.0000000000000002E-5</v>
      </c>
      <c r="Y135" s="416">
        <f t="shared" si="1"/>
        <v>1.0200000000000001E-2</v>
      </c>
      <c r="Z135" s="416">
        <v>0</v>
      </c>
      <c r="AA135" s="415">
        <f t="shared" si="2"/>
        <v>0</v>
      </c>
      <c r="AR135" s="187" t="s">
        <v>731</v>
      </c>
      <c r="AT135" s="187" t="s">
        <v>149</v>
      </c>
      <c r="AU135" s="187" t="s">
        <v>76</v>
      </c>
      <c r="AY135" s="187" t="s">
        <v>146</v>
      </c>
      <c r="BE135" s="190">
        <f t="shared" si="3"/>
        <v>0</v>
      </c>
      <c r="BF135" s="190">
        <f t="shared" si="4"/>
        <v>0</v>
      </c>
      <c r="BG135" s="190">
        <f t="shared" si="5"/>
        <v>0</v>
      </c>
      <c r="BH135" s="190">
        <f t="shared" si="6"/>
        <v>0</v>
      </c>
      <c r="BI135" s="190">
        <f t="shared" si="7"/>
        <v>0</v>
      </c>
      <c r="BJ135" s="187" t="s">
        <v>74</v>
      </c>
      <c r="BK135" s="190">
        <f t="shared" si="8"/>
        <v>0</v>
      </c>
      <c r="BL135" s="187" t="s">
        <v>696</v>
      </c>
      <c r="BM135" s="187" t="s">
        <v>1750</v>
      </c>
    </row>
    <row r="136" spans="2:65" s="407" customFormat="1" ht="16.5" customHeight="1" x14ac:dyDescent="0.3">
      <c r="B136" s="195"/>
      <c r="C136" s="493" t="s">
        <v>751</v>
      </c>
      <c r="D136" s="493" t="s">
        <v>149</v>
      </c>
      <c r="E136" s="492" t="s">
        <v>1749</v>
      </c>
      <c r="F136" s="600" t="s">
        <v>1748</v>
      </c>
      <c r="G136" s="600"/>
      <c r="H136" s="600"/>
      <c r="I136" s="600"/>
      <c r="J136" s="491" t="s">
        <v>470</v>
      </c>
      <c r="K136" s="490">
        <v>6</v>
      </c>
      <c r="L136" s="601"/>
      <c r="M136" s="601"/>
      <c r="N136" s="601"/>
      <c r="O136" s="602"/>
      <c r="P136" s="602"/>
      <c r="Q136" s="602"/>
      <c r="R136" s="262"/>
      <c r="T136" s="414" t="s">
        <v>5</v>
      </c>
      <c r="U136" s="417" t="s">
        <v>37</v>
      </c>
      <c r="V136" s="416">
        <v>0</v>
      </c>
      <c r="W136" s="416">
        <f t="shared" si="0"/>
        <v>0</v>
      </c>
      <c r="X136" s="416">
        <v>1.4999999999999999E-4</v>
      </c>
      <c r="Y136" s="416">
        <f t="shared" si="1"/>
        <v>8.9999999999999998E-4</v>
      </c>
      <c r="Z136" s="416">
        <v>0</v>
      </c>
      <c r="AA136" s="415">
        <f t="shared" si="2"/>
        <v>0</v>
      </c>
      <c r="AR136" s="187" t="s">
        <v>731</v>
      </c>
      <c r="AT136" s="187" t="s">
        <v>149</v>
      </c>
      <c r="AU136" s="187" t="s">
        <v>76</v>
      </c>
      <c r="AY136" s="187" t="s">
        <v>146</v>
      </c>
      <c r="BE136" s="190">
        <f t="shared" si="3"/>
        <v>0</v>
      </c>
      <c r="BF136" s="190">
        <f t="shared" si="4"/>
        <v>0</v>
      </c>
      <c r="BG136" s="190">
        <f t="shared" si="5"/>
        <v>0</v>
      </c>
      <c r="BH136" s="190">
        <f t="shared" si="6"/>
        <v>0</v>
      </c>
      <c r="BI136" s="190">
        <f t="shared" si="7"/>
        <v>0</v>
      </c>
      <c r="BJ136" s="187" t="s">
        <v>74</v>
      </c>
      <c r="BK136" s="190">
        <f t="shared" si="8"/>
        <v>0</v>
      </c>
      <c r="BL136" s="187" t="s">
        <v>696</v>
      </c>
      <c r="BM136" s="187" t="s">
        <v>1747</v>
      </c>
    </row>
    <row r="137" spans="2:65" s="407" customFormat="1" ht="16.5" customHeight="1" x14ac:dyDescent="0.3">
      <c r="B137" s="195"/>
      <c r="C137" s="493" t="s">
        <v>11</v>
      </c>
      <c r="D137" s="493" t="s">
        <v>149</v>
      </c>
      <c r="E137" s="492" t="s">
        <v>1746</v>
      </c>
      <c r="F137" s="600" t="s">
        <v>1745</v>
      </c>
      <c r="G137" s="600"/>
      <c r="H137" s="600"/>
      <c r="I137" s="600"/>
      <c r="J137" s="491" t="s">
        <v>470</v>
      </c>
      <c r="K137" s="490">
        <v>6</v>
      </c>
      <c r="L137" s="601"/>
      <c r="M137" s="601"/>
      <c r="N137" s="601"/>
      <c r="O137" s="602"/>
      <c r="P137" s="602"/>
      <c r="Q137" s="602"/>
      <c r="R137" s="262"/>
      <c r="T137" s="414" t="s">
        <v>5</v>
      </c>
      <c r="U137" s="417" t="s">
        <v>37</v>
      </c>
      <c r="V137" s="416">
        <v>0</v>
      </c>
      <c r="W137" s="416">
        <f t="shared" si="0"/>
        <v>0</v>
      </c>
      <c r="X137" s="416">
        <v>1.2E-4</v>
      </c>
      <c r="Y137" s="416">
        <f t="shared" si="1"/>
        <v>7.2000000000000005E-4</v>
      </c>
      <c r="Z137" s="416">
        <v>0</v>
      </c>
      <c r="AA137" s="415">
        <f t="shared" si="2"/>
        <v>0</v>
      </c>
      <c r="AR137" s="187" t="s">
        <v>731</v>
      </c>
      <c r="AT137" s="187" t="s">
        <v>149</v>
      </c>
      <c r="AU137" s="187" t="s">
        <v>76</v>
      </c>
      <c r="AY137" s="187" t="s">
        <v>146</v>
      </c>
      <c r="BE137" s="190">
        <f t="shared" si="3"/>
        <v>0</v>
      </c>
      <c r="BF137" s="190">
        <f t="shared" si="4"/>
        <v>0</v>
      </c>
      <c r="BG137" s="190">
        <f t="shared" si="5"/>
        <v>0</v>
      </c>
      <c r="BH137" s="190">
        <f t="shared" si="6"/>
        <v>0</v>
      </c>
      <c r="BI137" s="190">
        <f t="shared" si="7"/>
        <v>0</v>
      </c>
      <c r="BJ137" s="187" t="s">
        <v>74</v>
      </c>
      <c r="BK137" s="190">
        <f t="shared" si="8"/>
        <v>0</v>
      </c>
      <c r="BL137" s="187" t="s">
        <v>696</v>
      </c>
      <c r="BM137" s="187" t="s">
        <v>1744</v>
      </c>
    </row>
    <row r="138" spans="2:65" s="407" customFormat="1" ht="16.5" customHeight="1" x14ac:dyDescent="0.3">
      <c r="B138" s="195"/>
      <c r="C138" s="493" t="s">
        <v>154</v>
      </c>
      <c r="D138" s="493" t="s">
        <v>149</v>
      </c>
      <c r="E138" s="492" t="s">
        <v>1743</v>
      </c>
      <c r="F138" s="600" t="s">
        <v>1742</v>
      </c>
      <c r="G138" s="600"/>
      <c r="H138" s="600"/>
      <c r="I138" s="600"/>
      <c r="J138" s="491" t="s">
        <v>712</v>
      </c>
      <c r="K138" s="490">
        <v>8</v>
      </c>
      <c r="L138" s="601"/>
      <c r="M138" s="601"/>
      <c r="N138" s="601"/>
      <c r="O138" s="602"/>
      <c r="P138" s="602"/>
      <c r="Q138" s="602"/>
      <c r="R138" s="262"/>
      <c r="T138" s="414" t="s">
        <v>5</v>
      </c>
      <c r="U138" s="417" t="s">
        <v>37</v>
      </c>
      <c r="V138" s="416">
        <v>0</v>
      </c>
      <c r="W138" s="416">
        <f t="shared" si="0"/>
        <v>0</v>
      </c>
      <c r="X138" s="416">
        <v>1E-3</v>
      </c>
      <c r="Y138" s="416">
        <f t="shared" si="1"/>
        <v>8.0000000000000002E-3</v>
      </c>
      <c r="Z138" s="416">
        <v>0</v>
      </c>
      <c r="AA138" s="415">
        <f t="shared" si="2"/>
        <v>0</v>
      </c>
      <c r="AR138" s="187" t="s">
        <v>731</v>
      </c>
      <c r="AT138" s="187" t="s">
        <v>149</v>
      </c>
      <c r="AU138" s="187" t="s">
        <v>76</v>
      </c>
      <c r="AY138" s="187" t="s">
        <v>146</v>
      </c>
      <c r="BE138" s="190">
        <f t="shared" si="3"/>
        <v>0</v>
      </c>
      <c r="BF138" s="190">
        <f t="shared" si="4"/>
        <v>0</v>
      </c>
      <c r="BG138" s="190">
        <f t="shared" si="5"/>
        <v>0</v>
      </c>
      <c r="BH138" s="190">
        <f t="shared" si="6"/>
        <v>0</v>
      </c>
      <c r="BI138" s="190">
        <f t="shared" si="7"/>
        <v>0</v>
      </c>
      <c r="BJ138" s="187" t="s">
        <v>74</v>
      </c>
      <c r="BK138" s="190">
        <f t="shared" si="8"/>
        <v>0</v>
      </c>
      <c r="BL138" s="187" t="s">
        <v>696</v>
      </c>
      <c r="BM138" s="187" t="s">
        <v>1741</v>
      </c>
    </row>
    <row r="139" spans="2:65" s="407" customFormat="1" ht="16.5" customHeight="1" x14ac:dyDescent="0.3">
      <c r="B139" s="195"/>
      <c r="C139" s="493" t="s">
        <v>748</v>
      </c>
      <c r="D139" s="493" t="s">
        <v>149</v>
      </c>
      <c r="E139" s="492" t="s">
        <v>1740</v>
      </c>
      <c r="F139" s="600" t="s">
        <v>1739</v>
      </c>
      <c r="G139" s="600"/>
      <c r="H139" s="600"/>
      <c r="I139" s="600"/>
      <c r="J139" s="491" t="s">
        <v>470</v>
      </c>
      <c r="K139" s="490">
        <v>10</v>
      </c>
      <c r="L139" s="601"/>
      <c r="M139" s="601"/>
      <c r="N139" s="601"/>
      <c r="O139" s="602"/>
      <c r="P139" s="602"/>
      <c r="Q139" s="602"/>
      <c r="R139" s="262"/>
      <c r="T139" s="414" t="s">
        <v>5</v>
      </c>
      <c r="U139" s="417" t="s">
        <v>37</v>
      </c>
      <c r="V139" s="416">
        <v>0</v>
      </c>
      <c r="W139" s="416">
        <f t="shared" si="0"/>
        <v>0</v>
      </c>
      <c r="X139" s="416">
        <v>1.6000000000000001E-4</v>
      </c>
      <c r="Y139" s="416">
        <f t="shared" si="1"/>
        <v>1.6000000000000001E-3</v>
      </c>
      <c r="Z139" s="416">
        <v>0</v>
      </c>
      <c r="AA139" s="415">
        <f t="shared" si="2"/>
        <v>0</v>
      </c>
      <c r="AR139" s="187" t="s">
        <v>472</v>
      </c>
      <c r="AT139" s="187" t="s">
        <v>149</v>
      </c>
      <c r="AU139" s="187" t="s">
        <v>76</v>
      </c>
      <c r="AY139" s="187" t="s">
        <v>146</v>
      </c>
      <c r="BE139" s="190">
        <f t="shared" si="3"/>
        <v>0</v>
      </c>
      <c r="BF139" s="190">
        <f t="shared" si="4"/>
        <v>0</v>
      </c>
      <c r="BG139" s="190">
        <f t="shared" si="5"/>
        <v>0</v>
      </c>
      <c r="BH139" s="190">
        <f t="shared" si="6"/>
        <v>0</v>
      </c>
      <c r="BI139" s="190">
        <f t="shared" si="7"/>
        <v>0</v>
      </c>
      <c r="BJ139" s="187" t="s">
        <v>74</v>
      </c>
      <c r="BK139" s="190">
        <f t="shared" si="8"/>
        <v>0</v>
      </c>
      <c r="BL139" s="187" t="s">
        <v>472</v>
      </c>
      <c r="BM139" s="187" t="s">
        <v>1738</v>
      </c>
    </row>
    <row r="140" spans="2:65" s="407" customFormat="1" ht="25.5" customHeight="1" x14ac:dyDescent="0.3">
      <c r="B140" s="195"/>
      <c r="C140" s="493" t="s">
        <v>563</v>
      </c>
      <c r="D140" s="493" t="s">
        <v>149</v>
      </c>
      <c r="E140" s="492" t="s">
        <v>1737</v>
      </c>
      <c r="F140" s="600" t="s">
        <v>1736</v>
      </c>
      <c r="G140" s="600"/>
      <c r="H140" s="600"/>
      <c r="I140" s="600"/>
      <c r="J140" s="491" t="s">
        <v>470</v>
      </c>
      <c r="K140" s="490">
        <v>3</v>
      </c>
      <c r="L140" s="601"/>
      <c r="M140" s="601"/>
      <c r="N140" s="601"/>
      <c r="O140" s="602"/>
      <c r="P140" s="602"/>
      <c r="Q140" s="602"/>
      <c r="R140" s="262"/>
      <c r="T140" s="414" t="s">
        <v>5</v>
      </c>
      <c r="U140" s="417" t="s">
        <v>37</v>
      </c>
      <c r="V140" s="416">
        <v>0</v>
      </c>
      <c r="W140" s="416">
        <f t="shared" si="0"/>
        <v>0</v>
      </c>
      <c r="X140" s="416">
        <v>2.0000000000000001E-4</v>
      </c>
      <c r="Y140" s="416">
        <f t="shared" si="1"/>
        <v>6.0000000000000006E-4</v>
      </c>
      <c r="Z140" s="416">
        <v>0</v>
      </c>
      <c r="AA140" s="415">
        <f t="shared" si="2"/>
        <v>0</v>
      </c>
      <c r="AR140" s="187" t="s">
        <v>472</v>
      </c>
      <c r="AT140" s="187" t="s">
        <v>149</v>
      </c>
      <c r="AU140" s="187" t="s">
        <v>76</v>
      </c>
      <c r="AY140" s="187" t="s">
        <v>146</v>
      </c>
      <c r="BE140" s="190">
        <f t="shared" si="3"/>
        <v>0</v>
      </c>
      <c r="BF140" s="190">
        <f t="shared" si="4"/>
        <v>0</v>
      </c>
      <c r="BG140" s="190">
        <f t="shared" si="5"/>
        <v>0</v>
      </c>
      <c r="BH140" s="190">
        <f t="shared" si="6"/>
        <v>0</v>
      </c>
      <c r="BI140" s="190">
        <f t="shared" si="7"/>
        <v>0</v>
      </c>
      <c r="BJ140" s="187" t="s">
        <v>74</v>
      </c>
      <c r="BK140" s="190">
        <f t="shared" si="8"/>
        <v>0</v>
      </c>
      <c r="BL140" s="187" t="s">
        <v>472</v>
      </c>
      <c r="BM140" s="187" t="s">
        <v>1735</v>
      </c>
    </row>
    <row r="141" spans="2:65" s="407" customFormat="1" ht="38.25" customHeight="1" x14ac:dyDescent="0.3">
      <c r="B141" s="195"/>
      <c r="C141" s="194" t="s">
        <v>357</v>
      </c>
      <c r="D141" s="194" t="s">
        <v>335</v>
      </c>
      <c r="E141" s="193" t="s">
        <v>1734</v>
      </c>
      <c r="F141" s="605" t="s">
        <v>1733</v>
      </c>
      <c r="G141" s="605"/>
      <c r="H141" s="605"/>
      <c r="I141" s="605"/>
      <c r="J141" s="192" t="s">
        <v>338</v>
      </c>
      <c r="K141" s="191">
        <v>120</v>
      </c>
      <c r="L141" s="602"/>
      <c r="M141" s="602"/>
      <c r="N141" s="602"/>
      <c r="O141" s="602"/>
      <c r="P141" s="602"/>
      <c r="Q141" s="602"/>
      <c r="R141" s="262"/>
      <c r="T141" s="414" t="s">
        <v>5</v>
      </c>
      <c r="U141" s="417" t="s">
        <v>37</v>
      </c>
      <c r="V141" s="416">
        <v>0.30599999999999999</v>
      </c>
      <c r="W141" s="416">
        <f t="shared" si="0"/>
        <v>36.72</v>
      </c>
      <c r="X141" s="416">
        <v>0</v>
      </c>
      <c r="Y141" s="416">
        <f t="shared" si="1"/>
        <v>0</v>
      </c>
      <c r="Z141" s="416">
        <v>0</v>
      </c>
      <c r="AA141" s="415">
        <f t="shared" si="2"/>
        <v>0</v>
      </c>
      <c r="AR141" s="187" t="s">
        <v>696</v>
      </c>
      <c r="AT141" s="187" t="s">
        <v>335</v>
      </c>
      <c r="AU141" s="187" t="s">
        <v>76</v>
      </c>
      <c r="AY141" s="187" t="s">
        <v>146</v>
      </c>
      <c r="BE141" s="190">
        <f t="shared" si="3"/>
        <v>0</v>
      </c>
      <c r="BF141" s="190">
        <f t="shared" si="4"/>
        <v>0</v>
      </c>
      <c r="BG141" s="190">
        <f t="shared" si="5"/>
        <v>0</v>
      </c>
      <c r="BH141" s="190">
        <f t="shared" si="6"/>
        <v>0</v>
      </c>
      <c r="BI141" s="190">
        <f t="shared" si="7"/>
        <v>0</v>
      </c>
      <c r="BJ141" s="187" t="s">
        <v>74</v>
      </c>
      <c r="BK141" s="190">
        <f t="shared" si="8"/>
        <v>0</v>
      </c>
      <c r="BL141" s="187" t="s">
        <v>696</v>
      </c>
      <c r="BM141" s="187" t="s">
        <v>1732</v>
      </c>
    </row>
    <row r="142" spans="2:65" s="407" customFormat="1" ht="38.25" customHeight="1" x14ac:dyDescent="0.3">
      <c r="B142" s="195"/>
      <c r="C142" s="194" t="s">
        <v>365</v>
      </c>
      <c r="D142" s="194" t="s">
        <v>335</v>
      </c>
      <c r="E142" s="193" t="s">
        <v>1731</v>
      </c>
      <c r="F142" s="605" t="s">
        <v>1730</v>
      </c>
      <c r="G142" s="605"/>
      <c r="H142" s="605"/>
      <c r="I142" s="605"/>
      <c r="J142" s="192" t="s">
        <v>470</v>
      </c>
      <c r="K142" s="191">
        <v>25</v>
      </c>
      <c r="L142" s="602"/>
      <c r="M142" s="602"/>
      <c r="N142" s="602"/>
      <c r="O142" s="602"/>
      <c r="P142" s="602"/>
      <c r="Q142" s="602"/>
      <c r="R142" s="262"/>
      <c r="T142" s="414" t="s">
        <v>5</v>
      </c>
      <c r="U142" s="417" t="s">
        <v>37</v>
      </c>
      <c r="V142" s="416">
        <v>0.35199999999999998</v>
      </c>
      <c r="W142" s="416">
        <f t="shared" si="0"/>
        <v>8.7999999999999989</v>
      </c>
      <c r="X142" s="416">
        <v>0</v>
      </c>
      <c r="Y142" s="416">
        <f t="shared" si="1"/>
        <v>0</v>
      </c>
      <c r="Z142" s="416">
        <v>0</v>
      </c>
      <c r="AA142" s="415">
        <f t="shared" si="2"/>
        <v>0</v>
      </c>
      <c r="AR142" s="187" t="s">
        <v>696</v>
      </c>
      <c r="AT142" s="187" t="s">
        <v>335</v>
      </c>
      <c r="AU142" s="187" t="s">
        <v>76</v>
      </c>
      <c r="AY142" s="187" t="s">
        <v>146</v>
      </c>
      <c r="BE142" s="190">
        <f t="shared" si="3"/>
        <v>0</v>
      </c>
      <c r="BF142" s="190">
        <f t="shared" si="4"/>
        <v>0</v>
      </c>
      <c r="BG142" s="190">
        <f t="shared" si="5"/>
        <v>0</v>
      </c>
      <c r="BH142" s="190">
        <f t="shared" si="6"/>
        <v>0</v>
      </c>
      <c r="BI142" s="190">
        <f t="shared" si="7"/>
        <v>0</v>
      </c>
      <c r="BJ142" s="187" t="s">
        <v>74</v>
      </c>
      <c r="BK142" s="190">
        <f t="shared" si="8"/>
        <v>0</v>
      </c>
      <c r="BL142" s="187" t="s">
        <v>696</v>
      </c>
      <c r="BM142" s="187" t="s">
        <v>1729</v>
      </c>
    </row>
    <row r="143" spans="2:65" s="418" customFormat="1" ht="29.85" customHeight="1" x14ac:dyDescent="0.3">
      <c r="B143" s="426"/>
      <c r="C143" s="423"/>
      <c r="D143" s="428" t="s">
        <v>1728</v>
      </c>
      <c r="E143" s="428"/>
      <c r="F143" s="428"/>
      <c r="G143" s="428"/>
      <c r="H143" s="428"/>
      <c r="I143" s="428"/>
      <c r="J143" s="428"/>
      <c r="K143" s="428"/>
      <c r="L143" s="428"/>
      <c r="M143" s="428"/>
      <c r="N143" s="611"/>
      <c r="O143" s="612"/>
      <c r="P143" s="612"/>
      <c r="Q143" s="612"/>
      <c r="R143" s="494"/>
      <c r="T143" s="425"/>
      <c r="U143" s="423"/>
      <c r="V143" s="423"/>
      <c r="W143" s="424">
        <f>SUM(W144:W154)</f>
        <v>0</v>
      </c>
      <c r="X143" s="423"/>
      <c r="Y143" s="424">
        <f>SUM(Y144:Y154)</f>
        <v>0.17912999999999998</v>
      </c>
      <c r="Z143" s="423"/>
      <c r="AA143" s="422">
        <f>SUM(AA144:AA154)</f>
        <v>0</v>
      </c>
      <c r="AR143" s="420" t="s">
        <v>74</v>
      </c>
      <c r="AT143" s="421" t="s">
        <v>65</v>
      </c>
      <c r="AU143" s="421" t="s">
        <v>74</v>
      </c>
      <c r="AY143" s="420" t="s">
        <v>146</v>
      </c>
      <c r="BK143" s="419">
        <f>SUM(BK144:BK154)</f>
        <v>0</v>
      </c>
    </row>
    <row r="144" spans="2:65" s="407" customFormat="1" ht="25.5" customHeight="1" x14ac:dyDescent="0.3">
      <c r="B144" s="195"/>
      <c r="C144" s="493" t="s">
        <v>700</v>
      </c>
      <c r="D144" s="493" t="s">
        <v>149</v>
      </c>
      <c r="E144" s="492" t="s">
        <v>1727</v>
      </c>
      <c r="F144" s="600" t="s">
        <v>1726</v>
      </c>
      <c r="G144" s="600"/>
      <c r="H144" s="600"/>
      <c r="I144" s="600"/>
      <c r="J144" s="491" t="s">
        <v>338</v>
      </c>
      <c r="K144" s="490">
        <v>8</v>
      </c>
      <c r="L144" s="601"/>
      <c r="M144" s="601"/>
      <c r="N144" s="601"/>
      <c r="O144" s="602"/>
      <c r="P144" s="602"/>
      <c r="Q144" s="602"/>
      <c r="R144" s="262"/>
      <c r="T144" s="414" t="s">
        <v>5</v>
      </c>
      <c r="U144" s="417" t="s">
        <v>37</v>
      </c>
      <c r="V144" s="416">
        <v>0</v>
      </c>
      <c r="W144" s="416">
        <f t="shared" ref="W144:W154" si="9">V144*K144</f>
        <v>0</v>
      </c>
      <c r="X144" s="416">
        <v>2.4000000000000001E-4</v>
      </c>
      <c r="Y144" s="416">
        <f t="shared" ref="Y144:Y154" si="10">X144*K144</f>
        <v>1.92E-3</v>
      </c>
      <c r="Z144" s="416">
        <v>0</v>
      </c>
      <c r="AA144" s="415">
        <f t="shared" ref="AA144:AA154" si="11">Z144*K144</f>
        <v>0</v>
      </c>
      <c r="AR144" s="187" t="s">
        <v>472</v>
      </c>
      <c r="AT144" s="187" t="s">
        <v>149</v>
      </c>
      <c r="AU144" s="187" t="s">
        <v>76</v>
      </c>
      <c r="AY144" s="187" t="s">
        <v>146</v>
      </c>
      <c r="BE144" s="190">
        <f t="shared" ref="BE144:BE154" si="12">IF(U144="základní",N144,0)</f>
        <v>0</v>
      </c>
      <c r="BF144" s="190">
        <f t="shared" ref="BF144:BF154" si="13">IF(U144="snížená",N144,0)</f>
        <v>0</v>
      </c>
      <c r="BG144" s="190">
        <f t="shared" ref="BG144:BG154" si="14">IF(U144="zákl. přenesená",N144,0)</f>
        <v>0</v>
      </c>
      <c r="BH144" s="190">
        <f t="shared" ref="BH144:BH154" si="15">IF(U144="sníž. přenesená",N144,0)</f>
        <v>0</v>
      </c>
      <c r="BI144" s="190">
        <f t="shared" ref="BI144:BI154" si="16">IF(U144="nulová",N144,0)</f>
        <v>0</v>
      </c>
      <c r="BJ144" s="187" t="s">
        <v>74</v>
      </c>
      <c r="BK144" s="190">
        <f t="shared" ref="BK144:BK154" si="17">ROUND(L144*K144,2)</f>
        <v>0</v>
      </c>
      <c r="BL144" s="187" t="s">
        <v>472</v>
      </c>
      <c r="BM144" s="187" t="s">
        <v>1725</v>
      </c>
    </row>
    <row r="145" spans="2:65" s="407" customFormat="1" ht="25.5" customHeight="1" x14ac:dyDescent="0.3">
      <c r="B145" s="195"/>
      <c r="C145" s="493" t="s">
        <v>703</v>
      </c>
      <c r="D145" s="493" t="s">
        <v>149</v>
      </c>
      <c r="E145" s="492" t="s">
        <v>1724</v>
      </c>
      <c r="F145" s="600" t="s">
        <v>1723</v>
      </c>
      <c r="G145" s="600"/>
      <c r="H145" s="600"/>
      <c r="I145" s="600"/>
      <c r="J145" s="491" t="s">
        <v>338</v>
      </c>
      <c r="K145" s="490">
        <v>49</v>
      </c>
      <c r="L145" s="601"/>
      <c r="M145" s="601"/>
      <c r="N145" s="601"/>
      <c r="O145" s="602"/>
      <c r="P145" s="602"/>
      <c r="Q145" s="602"/>
      <c r="R145" s="262"/>
      <c r="T145" s="414" t="s">
        <v>5</v>
      </c>
      <c r="U145" s="417" t="s">
        <v>37</v>
      </c>
      <c r="V145" s="416">
        <v>0</v>
      </c>
      <c r="W145" s="416">
        <f t="shared" si="9"/>
        <v>0</v>
      </c>
      <c r="X145" s="416">
        <v>1.2E-4</v>
      </c>
      <c r="Y145" s="416">
        <f t="shared" si="10"/>
        <v>5.8799999999999998E-3</v>
      </c>
      <c r="Z145" s="416">
        <v>0</v>
      </c>
      <c r="AA145" s="415">
        <f t="shared" si="11"/>
        <v>0</v>
      </c>
      <c r="AR145" s="187" t="s">
        <v>472</v>
      </c>
      <c r="AT145" s="187" t="s">
        <v>149</v>
      </c>
      <c r="AU145" s="187" t="s">
        <v>76</v>
      </c>
      <c r="AY145" s="187" t="s">
        <v>146</v>
      </c>
      <c r="BE145" s="190">
        <f t="shared" si="12"/>
        <v>0</v>
      </c>
      <c r="BF145" s="190">
        <f t="shared" si="13"/>
        <v>0</v>
      </c>
      <c r="BG145" s="190">
        <f t="shared" si="14"/>
        <v>0</v>
      </c>
      <c r="BH145" s="190">
        <f t="shared" si="15"/>
        <v>0</v>
      </c>
      <c r="BI145" s="190">
        <f t="shared" si="16"/>
        <v>0</v>
      </c>
      <c r="BJ145" s="187" t="s">
        <v>74</v>
      </c>
      <c r="BK145" s="190">
        <f t="shared" si="17"/>
        <v>0</v>
      </c>
      <c r="BL145" s="187" t="s">
        <v>472</v>
      </c>
      <c r="BM145" s="187" t="s">
        <v>1722</v>
      </c>
    </row>
    <row r="146" spans="2:65" s="407" customFormat="1" ht="25.5" customHeight="1" x14ac:dyDescent="0.3">
      <c r="B146" s="195"/>
      <c r="C146" s="493" t="s">
        <v>707</v>
      </c>
      <c r="D146" s="493" t="s">
        <v>149</v>
      </c>
      <c r="E146" s="492" t="s">
        <v>1721</v>
      </c>
      <c r="F146" s="600" t="s">
        <v>1720</v>
      </c>
      <c r="G146" s="600"/>
      <c r="H146" s="600"/>
      <c r="I146" s="600"/>
      <c r="J146" s="491" t="s">
        <v>338</v>
      </c>
      <c r="K146" s="490">
        <v>114</v>
      </c>
      <c r="L146" s="601"/>
      <c r="M146" s="601"/>
      <c r="N146" s="601"/>
      <c r="O146" s="602"/>
      <c r="P146" s="602"/>
      <c r="Q146" s="602"/>
      <c r="R146" s="262"/>
      <c r="T146" s="414" t="s">
        <v>5</v>
      </c>
      <c r="U146" s="417" t="s">
        <v>37</v>
      </c>
      <c r="V146" s="416">
        <v>0</v>
      </c>
      <c r="W146" s="416">
        <f t="shared" si="9"/>
        <v>0</v>
      </c>
      <c r="X146" s="416">
        <v>1.7000000000000001E-4</v>
      </c>
      <c r="Y146" s="416">
        <f t="shared" si="10"/>
        <v>1.9380000000000001E-2</v>
      </c>
      <c r="Z146" s="416">
        <v>0</v>
      </c>
      <c r="AA146" s="415">
        <f t="shared" si="11"/>
        <v>0</v>
      </c>
      <c r="AR146" s="187" t="s">
        <v>472</v>
      </c>
      <c r="AT146" s="187" t="s">
        <v>149</v>
      </c>
      <c r="AU146" s="187" t="s">
        <v>76</v>
      </c>
      <c r="AY146" s="187" t="s">
        <v>146</v>
      </c>
      <c r="BE146" s="190">
        <f t="shared" si="12"/>
        <v>0</v>
      </c>
      <c r="BF146" s="190">
        <f t="shared" si="13"/>
        <v>0</v>
      </c>
      <c r="BG146" s="190">
        <f t="shared" si="14"/>
        <v>0</v>
      </c>
      <c r="BH146" s="190">
        <f t="shared" si="15"/>
        <v>0</v>
      </c>
      <c r="BI146" s="190">
        <f t="shared" si="16"/>
        <v>0</v>
      </c>
      <c r="BJ146" s="187" t="s">
        <v>74</v>
      </c>
      <c r="BK146" s="190">
        <f t="shared" si="17"/>
        <v>0</v>
      </c>
      <c r="BL146" s="187" t="s">
        <v>472</v>
      </c>
      <c r="BM146" s="187" t="s">
        <v>1719</v>
      </c>
    </row>
    <row r="147" spans="2:65" s="407" customFormat="1" ht="25.5" customHeight="1" x14ac:dyDescent="0.3">
      <c r="B147" s="195"/>
      <c r="C147" s="493" t="s">
        <v>761</v>
      </c>
      <c r="D147" s="493" t="s">
        <v>149</v>
      </c>
      <c r="E147" s="492" t="s">
        <v>1718</v>
      </c>
      <c r="F147" s="600" t="s">
        <v>1717</v>
      </c>
      <c r="G147" s="600"/>
      <c r="H147" s="600"/>
      <c r="I147" s="600"/>
      <c r="J147" s="491" t="s">
        <v>338</v>
      </c>
      <c r="K147" s="490">
        <v>95</v>
      </c>
      <c r="L147" s="601"/>
      <c r="M147" s="601"/>
      <c r="N147" s="601"/>
      <c r="O147" s="602"/>
      <c r="P147" s="602"/>
      <c r="Q147" s="602"/>
      <c r="R147" s="262"/>
      <c r="T147" s="414" t="s">
        <v>5</v>
      </c>
      <c r="U147" s="417" t="s">
        <v>37</v>
      </c>
      <c r="V147" s="416">
        <v>0</v>
      </c>
      <c r="W147" s="416">
        <f t="shared" si="9"/>
        <v>0</v>
      </c>
      <c r="X147" s="416">
        <v>2.1000000000000001E-4</v>
      </c>
      <c r="Y147" s="416">
        <f t="shared" si="10"/>
        <v>1.9950000000000002E-2</v>
      </c>
      <c r="Z147" s="416">
        <v>0</v>
      </c>
      <c r="AA147" s="415">
        <f t="shared" si="11"/>
        <v>0</v>
      </c>
      <c r="AR147" s="187" t="s">
        <v>472</v>
      </c>
      <c r="AT147" s="187" t="s">
        <v>149</v>
      </c>
      <c r="AU147" s="187" t="s">
        <v>76</v>
      </c>
      <c r="AY147" s="187" t="s">
        <v>146</v>
      </c>
      <c r="BE147" s="190">
        <f t="shared" si="12"/>
        <v>0</v>
      </c>
      <c r="BF147" s="190">
        <f t="shared" si="13"/>
        <v>0</v>
      </c>
      <c r="BG147" s="190">
        <f t="shared" si="14"/>
        <v>0</v>
      </c>
      <c r="BH147" s="190">
        <f t="shared" si="15"/>
        <v>0</v>
      </c>
      <c r="BI147" s="190">
        <f t="shared" si="16"/>
        <v>0</v>
      </c>
      <c r="BJ147" s="187" t="s">
        <v>74</v>
      </c>
      <c r="BK147" s="190">
        <f t="shared" si="17"/>
        <v>0</v>
      </c>
      <c r="BL147" s="187" t="s">
        <v>472</v>
      </c>
      <c r="BM147" s="187" t="s">
        <v>1716</v>
      </c>
    </row>
    <row r="148" spans="2:65" s="407" customFormat="1" ht="16.5" customHeight="1" x14ac:dyDescent="0.3">
      <c r="B148" s="195"/>
      <c r="C148" s="493" t="s">
        <v>381</v>
      </c>
      <c r="D148" s="493" t="s">
        <v>149</v>
      </c>
      <c r="E148" s="492" t="s">
        <v>1715</v>
      </c>
      <c r="F148" s="600" t="s">
        <v>1714</v>
      </c>
      <c r="G148" s="600"/>
      <c r="H148" s="600"/>
      <c r="I148" s="600"/>
      <c r="J148" s="491" t="s">
        <v>338</v>
      </c>
      <c r="K148" s="490">
        <v>25</v>
      </c>
      <c r="L148" s="601"/>
      <c r="M148" s="601"/>
      <c r="N148" s="601"/>
      <c r="O148" s="602"/>
      <c r="P148" s="602"/>
      <c r="Q148" s="602"/>
      <c r="R148" s="262"/>
      <c r="T148" s="414" t="s">
        <v>5</v>
      </c>
      <c r="U148" s="417" t="s">
        <v>37</v>
      </c>
      <c r="V148" s="416">
        <v>0</v>
      </c>
      <c r="W148" s="416">
        <f t="shared" si="9"/>
        <v>0</v>
      </c>
      <c r="X148" s="416">
        <v>8.9999999999999998E-4</v>
      </c>
      <c r="Y148" s="416">
        <f t="shared" si="10"/>
        <v>2.2499999999999999E-2</v>
      </c>
      <c r="Z148" s="416">
        <v>0</v>
      </c>
      <c r="AA148" s="415">
        <f t="shared" si="11"/>
        <v>0</v>
      </c>
      <c r="AR148" s="187" t="s">
        <v>472</v>
      </c>
      <c r="AT148" s="187" t="s">
        <v>149</v>
      </c>
      <c r="AU148" s="187" t="s">
        <v>76</v>
      </c>
      <c r="AY148" s="187" t="s">
        <v>146</v>
      </c>
      <c r="BE148" s="190">
        <f t="shared" si="12"/>
        <v>0</v>
      </c>
      <c r="BF148" s="190">
        <f t="shared" si="13"/>
        <v>0</v>
      </c>
      <c r="BG148" s="190">
        <f t="shared" si="14"/>
        <v>0</v>
      </c>
      <c r="BH148" s="190">
        <f t="shared" si="15"/>
        <v>0</v>
      </c>
      <c r="BI148" s="190">
        <f t="shared" si="16"/>
        <v>0</v>
      </c>
      <c r="BJ148" s="187" t="s">
        <v>74</v>
      </c>
      <c r="BK148" s="190">
        <f t="shared" si="17"/>
        <v>0</v>
      </c>
      <c r="BL148" s="187" t="s">
        <v>472</v>
      </c>
      <c r="BM148" s="187" t="s">
        <v>1713</v>
      </c>
    </row>
    <row r="149" spans="2:65" s="407" customFormat="1" ht="25.5" customHeight="1" x14ac:dyDescent="0.3">
      <c r="B149" s="195"/>
      <c r="C149" s="493" t="s">
        <v>385</v>
      </c>
      <c r="D149" s="493" t="s">
        <v>149</v>
      </c>
      <c r="E149" s="492" t="s">
        <v>1712</v>
      </c>
      <c r="F149" s="600" t="s">
        <v>1711</v>
      </c>
      <c r="G149" s="600"/>
      <c r="H149" s="600"/>
      <c r="I149" s="600"/>
      <c r="J149" s="491" t="s">
        <v>338</v>
      </c>
      <c r="K149" s="490">
        <v>36</v>
      </c>
      <c r="L149" s="601"/>
      <c r="M149" s="601"/>
      <c r="N149" s="601"/>
      <c r="O149" s="602"/>
      <c r="P149" s="602"/>
      <c r="Q149" s="602"/>
      <c r="R149" s="262"/>
      <c r="T149" s="414" t="s">
        <v>5</v>
      </c>
      <c r="U149" s="417" t="s">
        <v>37</v>
      </c>
      <c r="V149" s="416">
        <v>0</v>
      </c>
      <c r="W149" s="416">
        <f t="shared" si="9"/>
        <v>0</v>
      </c>
      <c r="X149" s="416">
        <v>2.2499999999999998E-3</v>
      </c>
      <c r="Y149" s="416">
        <f t="shared" si="10"/>
        <v>8.0999999999999989E-2</v>
      </c>
      <c r="Z149" s="416">
        <v>0</v>
      </c>
      <c r="AA149" s="415">
        <f t="shared" si="11"/>
        <v>0</v>
      </c>
      <c r="AR149" s="187" t="s">
        <v>472</v>
      </c>
      <c r="AT149" s="187" t="s">
        <v>149</v>
      </c>
      <c r="AU149" s="187" t="s">
        <v>76</v>
      </c>
      <c r="AY149" s="187" t="s">
        <v>146</v>
      </c>
      <c r="BE149" s="190">
        <f t="shared" si="12"/>
        <v>0</v>
      </c>
      <c r="BF149" s="190">
        <f t="shared" si="13"/>
        <v>0</v>
      </c>
      <c r="BG149" s="190">
        <f t="shared" si="14"/>
        <v>0</v>
      </c>
      <c r="BH149" s="190">
        <f t="shared" si="15"/>
        <v>0</v>
      </c>
      <c r="BI149" s="190">
        <f t="shared" si="16"/>
        <v>0</v>
      </c>
      <c r="BJ149" s="187" t="s">
        <v>74</v>
      </c>
      <c r="BK149" s="190">
        <f t="shared" si="17"/>
        <v>0</v>
      </c>
      <c r="BL149" s="187" t="s">
        <v>472</v>
      </c>
      <c r="BM149" s="187" t="s">
        <v>1710</v>
      </c>
    </row>
    <row r="150" spans="2:65" s="407" customFormat="1" ht="25.5" customHeight="1" x14ac:dyDescent="0.3">
      <c r="B150" s="195"/>
      <c r="C150" s="493" t="s">
        <v>800</v>
      </c>
      <c r="D150" s="493" t="s">
        <v>149</v>
      </c>
      <c r="E150" s="492" t="s">
        <v>1709</v>
      </c>
      <c r="F150" s="600" t="s">
        <v>1708</v>
      </c>
      <c r="G150" s="600"/>
      <c r="H150" s="600"/>
      <c r="I150" s="600"/>
      <c r="J150" s="491" t="s">
        <v>338</v>
      </c>
      <c r="K150" s="490">
        <v>114</v>
      </c>
      <c r="L150" s="601"/>
      <c r="M150" s="601"/>
      <c r="N150" s="601"/>
      <c r="O150" s="602"/>
      <c r="P150" s="602"/>
      <c r="Q150" s="602"/>
      <c r="R150" s="262"/>
      <c r="T150" s="414" t="s">
        <v>5</v>
      </c>
      <c r="U150" s="417" t="s">
        <v>37</v>
      </c>
      <c r="V150" s="416">
        <v>0</v>
      </c>
      <c r="W150" s="416">
        <f t="shared" si="9"/>
        <v>0</v>
      </c>
      <c r="X150" s="416">
        <v>2.5000000000000001E-4</v>
      </c>
      <c r="Y150" s="416">
        <f t="shared" si="10"/>
        <v>2.8500000000000001E-2</v>
      </c>
      <c r="Z150" s="416">
        <v>0</v>
      </c>
      <c r="AA150" s="415">
        <f t="shared" si="11"/>
        <v>0</v>
      </c>
      <c r="AR150" s="187" t="s">
        <v>472</v>
      </c>
      <c r="AT150" s="187" t="s">
        <v>149</v>
      </c>
      <c r="AU150" s="187" t="s">
        <v>76</v>
      </c>
      <c r="AY150" s="187" t="s">
        <v>146</v>
      </c>
      <c r="BE150" s="190">
        <f t="shared" si="12"/>
        <v>0</v>
      </c>
      <c r="BF150" s="190">
        <f t="shared" si="13"/>
        <v>0</v>
      </c>
      <c r="BG150" s="190">
        <f t="shared" si="14"/>
        <v>0</v>
      </c>
      <c r="BH150" s="190">
        <f t="shared" si="15"/>
        <v>0</v>
      </c>
      <c r="BI150" s="190">
        <f t="shared" si="16"/>
        <v>0</v>
      </c>
      <c r="BJ150" s="187" t="s">
        <v>74</v>
      </c>
      <c r="BK150" s="190">
        <f t="shared" si="17"/>
        <v>0</v>
      </c>
      <c r="BL150" s="187" t="s">
        <v>472</v>
      </c>
      <c r="BM150" s="187" t="s">
        <v>1707</v>
      </c>
    </row>
    <row r="151" spans="2:65" s="407" customFormat="1" ht="38.25" customHeight="1" x14ac:dyDescent="0.3">
      <c r="B151" s="195"/>
      <c r="C151" s="493" t="s">
        <v>153</v>
      </c>
      <c r="D151" s="493" t="s">
        <v>149</v>
      </c>
      <c r="E151" s="492" t="s">
        <v>1706</v>
      </c>
      <c r="F151" s="600" t="s">
        <v>1705</v>
      </c>
      <c r="G151" s="600"/>
      <c r="H151" s="600"/>
      <c r="I151" s="600"/>
      <c r="J151" s="491" t="s">
        <v>338</v>
      </c>
      <c r="K151" s="490">
        <v>15</v>
      </c>
      <c r="L151" s="601"/>
      <c r="M151" s="601"/>
      <c r="N151" s="601"/>
      <c r="O151" s="602"/>
      <c r="P151" s="602"/>
      <c r="Q151" s="602"/>
      <c r="R151" s="262"/>
      <c r="T151" s="414" t="s">
        <v>5</v>
      </c>
      <c r="U151" s="417" t="s">
        <v>37</v>
      </c>
      <c r="V151" s="416">
        <v>0</v>
      </c>
      <c r="W151" s="416">
        <f t="shared" si="9"/>
        <v>0</v>
      </c>
      <c r="X151" s="416">
        <v>0</v>
      </c>
      <c r="Y151" s="416">
        <f t="shared" si="10"/>
        <v>0</v>
      </c>
      <c r="Z151" s="416">
        <v>0</v>
      </c>
      <c r="AA151" s="415">
        <f t="shared" si="11"/>
        <v>0</v>
      </c>
      <c r="AR151" s="187" t="s">
        <v>731</v>
      </c>
      <c r="AT151" s="187" t="s">
        <v>149</v>
      </c>
      <c r="AU151" s="187" t="s">
        <v>76</v>
      </c>
      <c r="AY151" s="187" t="s">
        <v>146</v>
      </c>
      <c r="BE151" s="190">
        <f t="shared" si="12"/>
        <v>0</v>
      </c>
      <c r="BF151" s="190">
        <f t="shared" si="13"/>
        <v>0</v>
      </c>
      <c r="BG151" s="190">
        <f t="shared" si="14"/>
        <v>0</v>
      </c>
      <c r="BH151" s="190">
        <f t="shared" si="15"/>
        <v>0</v>
      </c>
      <c r="BI151" s="190">
        <f t="shared" si="16"/>
        <v>0</v>
      </c>
      <c r="BJ151" s="187" t="s">
        <v>74</v>
      </c>
      <c r="BK151" s="190">
        <f t="shared" si="17"/>
        <v>0</v>
      </c>
      <c r="BL151" s="187" t="s">
        <v>696</v>
      </c>
      <c r="BM151" s="187" t="s">
        <v>1704</v>
      </c>
    </row>
    <row r="152" spans="2:65" s="407" customFormat="1" ht="38.25" customHeight="1" x14ac:dyDescent="0.3">
      <c r="B152" s="195"/>
      <c r="C152" s="493" t="s">
        <v>413</v>
      </c>
      <c r="D152" s="493" t="s">
        <v>149</v>
      </c>
      <c r="E152" s="492" t="s">
        <v>1703</v>
      </c>
      <c r="F152" s="600" t="s">
        <v>1702</v>
      </c>
      <c r="G152" s="600"/>
      <c r="H152" s="600"/>
      <c r="I152" s="600"/>
      <c r="J152" s="491" t="s">
        <v>338</v>
      </c>
      <c r="K152" s="490">
        <v>18</v>
      </c>
      <c r="L152" s="601"/>
      <c r="M152" s="601"/>
      <c r="N152" s="601"/>
      <c r="O152" s="602"/>
      <c r="P152" s="602"/>
      <c r="Q152" s="602"/>
      <c r="R152" s="262"/>
      <c r="T152" s="414" t="s">
        <v>5</v>
      </c>
      <c r="U152" s="417" t="s">
        <v>37</v>
      </c>
      <c r="V152" s="416">
        <v>0</v>
      </c>
      <c r="W152" s="416">
        <f t="shared" si="9"/>
        <v>0</v>
      </c>
      <c r="X152" s="416">
        <v>0</v>
      </c>
      <c r="Y152" s="416">
        <f t="shared" si="10"/>
        <v>0</v>
      </c>
      <c r="Z152" s="416">
        <v>0</v>
      </c>
      <c r="AA152" s="415">
        <f t="shared" si="11"/>
        <v>0</v>
      </c>
      <c r="AR152" s="187" t="s">
        <v>731</v>
      </c>
      <c r="AT152" s="187" t="s">
        <v>149</v>
      </c>
      <c r="AU152" s="187" t="s">
        <v>76</v>
      </c>
      <c r="AY152" s="187" t="s">
        <v>146</v>
      </c>
      <c r="BE152" s="190">
        <f t="shared" si="12"/>
        <v>0</v>
      </c>
      <c r="BF152" s="190">
        <f t="shared" si="13"/>
        <v>0</v>
      </c>
      <c r="BG152" s="190">
        <f t="shared" si="14"/>
        <v>0</v>
      </c>
      <c r="BH152" s="190">
        <f t="shared" si="15"/>
        <v>0</v>
      </c>
      <c r="BI152" s="190">
        <f t="shared" si="16"/>
        <v>0</v>
      </c>
      <c r="BJ152" s="187" t="s">
        <v>74</v>
      </c>
      <c r="BK152" s="190">
        <f t="shared" si="17"/>
        <v>0</v>
      </c>
      <c r="BL152" s="187" t="s">
        <v>696</v>
      </c>
      <c r="BM152" s="187" t="s">
        <v>1701</v>
      </c>
    </row>
    <row r="153" spans="2:65" s="407" customFormat="1" ht="38.25" customHeight="1" x14ac:dyDescent="0.3">
      <c r="B153" s="195"/>
      <c r="C153" s="493" t="s">
        <v>417</v>
      </c>
      <c r="D153" s="493" t="s">
        <v>149</v>
      </c>
      <c r="E153" s="492" t="s">
        <v>1700</v>
      </c>
      <c r="F153" s="600" t="s">
        <v>1699</v>
      </c>
      <c r="G153" s="600"/>
      <c r="H153" s="600"/>
      <c r="I153" s="600"/>
      <c r="J153" s="491" t="s">
        <v>338</v>
      </c>
      <c r="K153" s="490">
        <v>25</v>
      </c>
      <c r="L153" s="601"/>
      <c r="M153" s="601"/>
      <c r="N153" s="601"/>
      <c r="O153" s="602"/>
      <c r="P153" s="602"/>
      <c r="Q153" s="602"/>
      <c r="R153" s="262"/>
      <c r="T153" s="414" t="s">
        <v>5</v>
      </c>
      <c r="U153" s="417" t="s">
        <v>37</v>
      </c>
      <c r="V153" s="416">
        <v>0</v>
      </c>
      <c r="W153" s="416">
        <f t="shared" si="9"/>
        <v>0</v>
      </c>
      <c r="X153" s="416">
        <v>0</v>
      </c>
      <c r="Y153" s="416">
        <f t="shared" si="10"/>
        <v>0</v>
      </c>
      <c r="Z153" s="416">
        <v>0</v>
      </c>
      <c r="AA153" s="415">
        <f t="shared" si="11"/>
        <v>0</v>
      </c>
      <c r="AR153" s="187" t="s">
        <v>731</v>
      </c>
      <c r="AT153" s="187" t="s">
        <v>149</v>
      </c>
      <c r="AU153" s="187" t="s">
        <v>76</v>
      </c>
      <c r="AY153" s="187" t="s">
        <v>146</v>
      </c>
      <c r="BE153" s="190">
        <f t="shared" si="12"/>
        <v>0</v>
      </c>
      <c r="BF153" s="190">
        <f t="shared" si="13"/>
        <v>0</v>
      </c>
      <c r="BG153" s="190">
        <f t="shared" si="14"/>
        <v>0</v>
      </c>
      <c r="BH153" s="190">
        <f t="shared" si="15"/>
        <v>0</v>
      </c>
      <c r="BI153" s="190">
        <f t="shared" si="16"/>
        <v>0</v>
      </c>
      <c r="BJ153" s="187" t="s">
        <v>74</v>
      </c>
      <c r="BK153" s="190">
        <f t="shared" si="17"/>
        <v>0</v>
      </c>
      <c r="BL153" s="187" t="s">
        <v>696</v>
      </c>
      <c r="BM153" s="187" t="s">
        <v>1698</v>
      </c>
    </row>
    <row r="154" spans="2:65" s="407" customFormat="1" ht="25.5" customHeight="1" x14ac:dyDescent="0.3">
      <c r="B154" s="195"/>
      <c r="C154" s="493" t="s">
        <v>605</v>
      </c>
      <c r="D154" s="493" t="s">
        <v>149</v>
      </c>
      <c r="E154" s="492" t="s">
        <v>1697</v>
      </c>
      <c r="F154" s="600" t="s">
        <v>1696</v>
      </c>
      <c r="G154" s="600"/>
      <c r="H154" s="600"/>
      <c r="I154" s="600"/>
      <c r="J154" s="491" t="s">
        <v>338</v>
      </c>
      <c r="K154" s="490">
        <v>40</v>
      </c>
      <c r="L154" s="601"/>
      <c r="M154" s="601"/>
      <c r="N154" s="601"/>
      <c r="O154" s="602"/>
      <c r="P154" s="602"/>
      <c r="Q154" s="602"/>
      <c r="R154" s="262"/>
      <c r="T154" s="414" t="s">
        <v>5</v>
      </c>
      <c r="U154" s="417" t="s">
        <v>37</v>
      </c>
      <c r="V154" s="416">
        <v>0</v>
      </c>
      <c r="W154" s="416">
        <f t="shared" si="9"/>
        <v>0</v>
      </c>
      <c r="X154" s="416">
        <v>0</v>
      </c>
      <c r="Y154" s="416">
        <f t="shared" si="10"/>
        <v>0</v>
      </c>
      <c r="Z154" s="416">
        <v>0</v>
      </c>
      <c r="AA154" s="415">
        <f t="shared" si="11"/>
        <v>0</v>
      </c>
      <c r="AR154" s="187" t="s">
        <v>731</v>
      </c>
      <c r="AT154" s="187" t="s">
        <v>149</v>
      </c>
      <c r="AU154" s="187" t="s">
        <v>76</v>
      </c>
      <c r="AY154" s="187" t="s">
        <v>146</v>
      </c>
      <c r="BE154" s="190">
        <f t="shared" si="12"/>
        <v>0</v>
      </c>
      <c r="BF154" s="190">
        <f t="shared" si="13"/>
        <v>0</v>
      </c>
      <c r="BG154" s="190">
        <f t="shared" si="14"/>
        <v>0</v>
      </c>
      <c r="BH154" s="190">
        <f t="shared" si="15"/>
        <v>0</v>
      </c>
      <c r="BI154" s="190">
        <f t="shared" si="16"/>
        <v>0</v>
      </c>
      <c r="BJ154" s="187" t="s">
        <v>74</v>
      </c>
      <c r="BK154" s="190">
        <f t="shared" si="17"/>
        <v>0</v>
      </c>
      <c r="BL154" s="187" t="s">
        <v>696</v>
      </c>
      <c r="BM154" s="187" t="s">
        <v>1695</v>
      </c>
    </row>
    <row r="155" spans="2:65" s="418" customFormat="1" ht="29.85" customHeight="1" x14ac:dyDescent="0.3">
      <c r="B155" s="426"/>
      <c r="C155" s="423"/>
      <c r="D155" s="428" t="s">
        <v>1694</v>
      </c>
      <c r="E155" s="428"/>
      <c r="F155" s="428"/>
      <c r="G155" s="428"/>
      <c r="H155" s="428"/>
      <c r="I155" s="428"/>
      <c r="J155" s="428"/>
      <c r="K155" s="428"/>
      <c r="L155" s="428"/>
      <c r="M155" s="428"/>
      <c r="N155" s="611"/>
      <c r="O155" s="612"/>
      <c r="P155" s="612"/>
      <c r="Q155" s="612"/>
      <c r="R155" s="494"/>
      <c r="T155" s="425"/>
      <c r="U155" s="423"/>
      <c r="V155" s="423"/>
      <c r="W155" s="424">
        <f>SUM(W156:W163)</f>
        <v>0</v>
      </c>
      <c r="X155" s="423"/>
      <c r="Y155" s="424">
        <f>SUM(Y156:Y163)</f>
        <v>0</v>
      </c>
      <c r="Z155" s="423"/>
      <c r="AA155" s="422">
        <f>SUM(AA156:AA163)</f>
        <v>0</v>
      </c>
      <c r="AR155" s="420" t="s">
        <v>74</v>
      </c>
      <c r="AT155" s="421" t="s">
        <v>65</v>
      </c>
      <c r="AU155" s="421" t="s">
        <v>74</v>
      </c>
      <c r="AY155" s="420" t="s">
        <v>146</v>
      </c>
      <c r="BK155" s="419">
        <f>SUM(BK156:BK163)</f>
        <v>0</v>
      </c>
    </row>
    <row r="156" spans="2:65" s="407" customFormat="1" ht="16.5" customHeight="1" x14ac:dyDescent="0.3">
      <c r="B156" s="195"/>
      <c r="C156" s="493" t="s">
        <v>613</v>
      </c>
      <c r="D156" s="493" t="s">
        <v>149</v>
      </c>
      <c r="E156" s="492" t="s">
        <v>1693</v>
      </c>
      <c r="F156" s="600" t="s">
        <v>1692</v>
      </c>
      <c r="G156" s="600"/>
      <c r="H156" s="600"/>
      <c r="I156" s="600"/>
      <c r="J156" s="491" t="s">
        <v>167</v>
      </c>
      <c r="K156" s="490">
        <v>12</v>
      </c>
      <c r="L156" s="601"/>
      <c r="M156" s="601"/>
      <c r="N156" s="601"/>
      <c r="O156" s="602"/>
      <c r="P156" s="602"/>
      <c r="Q156" s="602"/>
      <c r="R156" s="262"/>
      <c r="T156" s="414" t="s">
        <v>5</v>
      </c>
      <c r="U156" s="417" t="s">
        <v>37</v>
      </c>
      <c r="V156" s="416">
        <v>0</v>
      </c>
      <c r="W156" s="416">
        <f t="shared" ref="W156:W163" si="18">V156*K156</f>
        <v>0</v>
      </c>
      <c r="X156" s="416">
        <v>0</v>
      </c>
      <c r="Y156" s="416">
        <f t="shared" ref="Y156:Y163" si="19">X156*K156</f>
        <v>0</v>
      </c>
      <c r="Z156" s="416">
        <v>0</v>
      </c>
      <c r="AA156" s="415">
        <f t="shared" ref="AA156:AA163" si="20">Z156*K156</f>
        <v>0</v>
      </c>
      <c r="AR156" s="187" t="s">
        <v>731</v>
      </c>
      <c r="AT156" s="187" t="s">
        <v>149</v>
      </c>
      <c r="AU156" s="187" t="s">
        <v>76</v>
      </c>
      <c r="AY156" s="187" t="s">
        <v>146</v>
      </c>
      <c r="BE156" s="190">
        <f t="shared" ref="BE156:BE163" si="21">IF(U156="základní",N156,0)</f>
        <v>0</v>
      </c>
      <c r="BF156" s="190">
        <f t="shared" ref="BF156:BF163" si="22">IF(U156="snížená",N156,0)</f>
        <v>0</v>
      </c>
      <c r="BG156" s="190">
        <f t="shared" ref="BG156:BG163" si="23">IF(U156="zákl. přenesená",N156,0)</f>
        <v>0</v>
      </c>
      <c r="BH156" s="190">
        <f t="shared" ref="BH156:BH163" si="24">IF(U156="sníž. přenesená",N156,0)</f>
        <v>0</v>
      </c>
      <c r="BI156" s="190">
        <f t="shared" ref="BI156:BI163" si="25">IF(U156="nulová",N156,0)</f>
        <v>0</v>
      </c>
      <c r="BJ156" s="187" t="s">
        <v>74</v>
      </c>
      <c r="BK156" s="190">
        <f t="shared" ref="BK156:BK163" si="26">ROUND(L156*K156,2)</f>
        <v>0</v>
      </c>
      <c r="BL156" s="187" t="s">
        <v>696</v>
      </c>
      <c r="BM156" s="187" t="s">
        <v>1691</v>
      </c>
    </row>
    <row r="157" spans="2:65" s="407" customFormat="1" ht="16.5" customHeight="1" x14ac:dyDescent="0.3">
      <c r="B157" s="195"/>
      <c r="C157" s="493" t="s">
        <v>617</v>
      </c>
      <c r="D157" s="493" t="s">
        <v>149</v>
      </c>
      <c r="E157" s="492" t="s">
        <v>1690</v>
      </c>
      <c r="F157" s="600" t="s">
        <v>1689</v>
      </c>
      <c r="G157" s="600"/>
      <c r="H157" s="600"/>
      <c r="I157" s="600"/>
      <c r="J157" s="491" t="s">
        <v>167</v>
      </c>
      <c r="K157" s="490">
        <v>8</v>
      </c>
      <c r="L157" s="601"/>
      <c r="M157" s="601"/>
      <c r="N157" s="601"/>
      <c r="O157" s="602"/>
      <c r="P157" s="602"/>
      <c r="Q157" s="602"/>
      <c r="R157" s="262"/>
      <c r="T157" s="414" t="s">
        <v>5</v>
      </c>
      <c r="U157" s="417" t="s">
        <v>37</v>
      </c>
      <c r="V157" s="416">
        <v>0</v>
      </c>
      <c r="W157" s="416">
        <f t="shared" si="18"/>
        <v>0</v>
      </c>
      <c r="X157" s="416">
        <v>0</v>
      </c>
      <c r="Y157" s="416">
        <f t="shared" si="19"/>
        <v>0</v>
      </c>
      <c r="Z157" s="416">
        <v>0</v>
      </c>
      <c r="AA157" s="415">
        <f t="shared" si="20"/>
        <v>0</v>
      </c>
      <c r="AR157" s="187" t="s">
        <v>731</v>
      </c>
      <c r="AT157" s="187" t="s">
        <v>149</v>
      </c>
      <c r="AU157" s="187" t="s">
        <v>76</v>
      </c>
      <c r="AY157" s="187" t="s">
        <v>146</v>
      </c>
      <c r="BE157" s="190">
        <f t="shared" si="21"/>
        <v>0</v>
      </c>
      <c r="BF157" s="190">
        <f t="shared" si="22"/>
        <v>0</v>
      </c>
      <c r="BG157" s="190">
        <f t="shared" si="23"/>
        <v>0</v>
      </c>
      <c r="BH157" s="190">
        <f t="shared" si="24"/>
        <v>0</v>
      </c>
      <c r="BI157" s="190">
        <f t="shared" si="25"/>
        <v>0</v>
      </c>
      <c r="BJ157" s="187" t="s">
        <v>74</v>
      </c>
      <c r="BK157" s="190">
        <f t="shared" si="26"/>
        <v>0</v>
      </c>
      <c r="BL157" s="187" t="s">
        <v>696</v>
      </c>
      <c r="BM157" s="187" t="s">
        <v>1688</v>
      </c>
    </row>
    <row r="158" spans="2:65" s="407" customFormat="1" ht="16.5" customHeight="1" x14ac:dyDescent="0.3">
      <c r="B158" s="195"/>
      <c r="C158" s="493" t="s">
        <v>786</v>
      </c>
      <c r="D158" s="493" t="s">
        <v>149</v>
      </c>
      <c r="E158" s="492" t="s">
        <v>1687</v>
      </c>
      <c r="F158" s="600" t="s">
        <v>1686</v>
      </c>
      <c r="G158" s="600"/>
      <c r="H158" s="600"/>
      <c r="I158" s="600"/>
      <c r="J158" s="491" t="s">
        <v>167</v>
      </c>
      <c r="K158" s="490">
        <v>3</v>
      </c>
      <c r="L158" s="601"/>
      <c r="M158" s="601"/>
      <c r="N158" s="601"/>
      <c r="O158" s="602"/>
      <c r="P158" s="602"/>
      <c r="Q158" s="602"/>
      <c r="R158" s="262"/>
      <c r="T158" s="414" t="s">
        <v>5</v>
      </c>
      <c r="U158" s="417" t="s">
        <v>37</v>
      </c>
      <c r="V158" s="416">
        <v>0</v>
      </c>
      <c r="W158" s="416">
        <f t="shared" si="18"/>
        <v>0</v>
      </c>
      <c r="X158" s="416">
        <v>0</v>
      </c>
      <c r="Y158" s="416">
        <f t="shared" si="19"/>
        <v>0</v>
      </c>
      <c r="Z158" s="416">
        <v>0</v>
      </c>
      <c r="AA158" s="415">
        <f t="shared" si="20"/>
        <v>0</v>
      </c>
      <c r="AR158" s="187" t="s">
        <v>731</v>
      </c>
      <c r="AT158" s="187" t="s">
        <v>149</v>
      </c>
      <c r="AU158" s="187" t="s">
        <v>76</v>
      </c>
      <c r="AY158" s="187" t="s">
        <v>146</v>
      </c>
      <c r="BE158" s="190">
        <f t="shared" si="21"/>
        <v>0</v>
      </c>
      <c r="BF158" s="190">
        <f t="shared" si="22"/>
        <v>0</v>
      </c>
      <c r="BG158" s="190">
        <f t="shared" si="23"/>
        <v>0</v>
      </c>
      <c r="BH158" s="190">
        <f t="shared" si="24"/>
        <v>0</v>
      </c>
      <c r="BI158" s="190">
        <f t="shared" si="25"/>
        <v>0</v>
      </c>
      <c r="BJ158" s="187" t="s">
        <v>74</v>
      </c>
      <c r="BK158" s="190">
        <f t="shared" si="26"/>
        <v>0</v>
      </c>
      <c r="BL158" s="187" t="s">
        <v>696</v>
      </c>
      <c r="BM158" s="187" t="s">
        <v>1685</v>
      </c>
    </row>
    <row r="159" spans="2:65" s="407" customFormat="1" ht="16.5" customHeight="1" x14ac:dyDescent="0.3">
      <c r="B159" s="195"/>
      <c r="C159" s="493" t="s">
        <v>593</v>
      </c>
      <c r="D159" s="493" t="s">
        <v>149</v>
      </c>
      <c r="E159" s="492" t="s">
        <v>1684</v>
      </c>
      <c r="F159" s="600" t="s">
        <v>1683</v>
      </c>
      <c r="G159" s="600"/>
      <c r="H159" s="600"/>
      <c r="I159" s="600"/>
      <c r="J159" s="491" t="s">
        <v>167</v>
      </c>
      <c r="K159" s="490">
        <v>12</v>
      </c>
      <c r="L159" s="601"/>
      <c r="M159" s="601"/>
      <c r="N159" s="601"/>
      <c r="O159" s="602"/>
      <c r="P159" s="602"/>
      <c r="Q159" s="602"/>
      <c r="R159" s="262"/>
      <c r="T159" s="414" t="s">
        <v>5</v>
      </c>
      <c r="U159" s="417" t="s">
        <v>37</v>
      </c>
      <c r="V159" s="416">
        <v>0</v>
      </c>
      <c r="W159" s="416">
        <f t="shared" si="18"/>
        <v>0</v>
      </c>
      <c r="X159" s="416">
        <v>0</v>
      </c>
      <c r="Y159" s="416">
        <f t="shared" si="19"/>
        <v>0</v>
      </c>
      <c r="Z159" s="416">
        <v>0</v>
      </c>
      <c r="AA159" s="415">
        <f t="shared" si="20"/>
        <v>0</v>
      </c>
      <c r="AR159" s="187" t="s">
        <v>731</v>
      </c>
      <c r="AT159" s="187" t="s">
        <v>149</v>
      </c>
      <c r="AU159" s="187" t="s">
        <v>76</v>
      </c>
      <c r="AY159" s="187" t="s">
        <v>146</v>
      </c>
      <c r="BE159" s="190">
        <f t="shared" si="21"/>
        <v>0</v>
      </c>
      <c r="BF159" s="190">
        <f t="shared" si="22"/>
        <v>0</v>
      </c>
      <c r="BG159" s="190">
        <f t="shared" si="23"/>
        <v>0</v>
      </c>
      <c r="BH159" s="190">
        <f t="shared" si="24"/>
        <v>0</v>
      </c>
      <c r="BI159" s="190">
        <f t="shared" si="25"/>
        <v>0</v>
      </c>
      <c r="BJ159" s="187" t="s">
        <v>74</v>
      </c>
      <c r="BK159" s="190">
        <f t="shared" si="26"/>
        <v>0</v>
      </c>
      <c r="BL159" s="187" t="s">
        <v>696</v>
      </c>
      <c r="BM159" s="187" t="s">
        <v>1682</v>
      </c>
    </row>
    <row r="160" spans="2:65" s="407" customFormat="1" ht="16.5" customHeight="1" x14ac:dyDescent="0.3">
      <c r="B160" s="195"/>
      <c r="C160" s="493" t="s">
        <v>597</v>
      </c>
      <c r="D160" s="493" t="s">
        <v>149</v>
      </c>
      <c r="E160" s="492" t="s">
        <v>1681</v>
      </c>
      <c r="F160" s="600" t="s">
        <v>1680</v>
      </c>
      <c r="G160" s="600"/>
      <c r="H160" s="600"/>
      <c r="I160" s="600"/>
      <c r="J160" s="491" t="s">
        <v>167</v>
      </c>
      <c r="K160" s="490">
        <v>32</v>
      </c>
      <c r="L160" s="601"/>
      <c r="M160" s="601"/>
      <c r="N160" s="601"/>
      <c r="O160" s="602"/>
      <c r="P160" s="602"/>
      <c r="Q160" s="602"/>
      <c r="R160" s="262"/>
      <c r="T160" s="414" t="s">
        <v>5</v>
      </c>
      <c r="U160" s="417" t="s">
        <v>37</v>
      </c>
      <c r="V160" s="416">
        <v>0</v>
      </c>
      <c r="W160" s="416">
        <f t="shared" si="18"/>
        <v>0</v>
      </c>
      <c r="X160" s="416">
        <v>0</v>
      </c>
      <c r="Y160" s="416">
        <f t="shared" si="19"/>
        <v>0</v>
      </c>
      <c r="Z160" s="416">
        <v>0</v>
      </c>
      <c r="AA160" s="415">
        <f t="shared" si="20"/>
        <v>0</v>
      </c>
      <c r="AR160" s="187" t="s">
        <v>731</v>
      </c>
      <c r="AT160" s="187" t="s">
        <v>149</v>
      </c>
      <c r="AU160" s="187" t="s">
        <v>76</v>
      </c>
      <c r="AY160" s="187" t="s">
        <v>146</v>
      </c>
      <c r="BE160" s="190">
        <f t="shared" si="21"/>
        <v>0</v>
      </c>
      <c r="BF160" s="190">
        <f t="shared" si="22"/>
        <v>0</v>
      </c>
      <c r="BG160" s="190">
        <f t="shared" si="23"/>
        <v>0</v>
      </c>
      <c r="BH160" s="190">
        <f t="shared" si="24"/>
        <v>0</v>
      </c>
      <c r="BI160" s="190">
        <f t="shared" si="25"/>
        <v>0</v>
      </c>
      <c r="BJ160" s="187" t="s">
        <v>74</v>
      </c>
      <c r="BK160" s="190">
        <f t="shared" si="26"/>
        <v>0</v>
      </c>
      <c r="BL160" s="187" t="s">
        <v>696</v>
      </c>
      <c r="BM160" s="187" t="s">
        <v>1679</v>
      </c>
    </row>
    <row r="161" spans="2:65" s="407" customFormat="1" ht="16.5" customHeight="1" x14ac:dyDescent="0.3">
      <c r="B161" s="195"/>
      <c r="C161" s="493" t="s">
        <v>601</v>
      </c>
      <c r="D161" s="493" t="s">
        <v>149</v>
      </c>
      <c r="E161" s="492" t="s">
        <v>1678</v>
      </c>
      <c r="F161" s="600" t="s">
        <v>1677</v>
      </c>
      <c r="G161" s="600"/>
      <c r="H161" s="600"/>
      <c r="I161" s="600"/>
      <c r="J161" s="491" t="s">
        <v>852</v>
      </c>
      <c r="K161" s="490">
        <v>324</v>
      </c>
      <c r="L161" s="601"/>
      <c r="M161" s="601"/>
      <c r="N161" s="601"/>
      <c r="O161" s="602"/>
      <c r="P161" s="602"/>
      <c r="Q161" s="602"/>
      <c r="R161" s="262"/>
      <c r="T161" s="414" t="s">
        <v>5</v>
      </c>
      <c r="U161" s="417" t="s">
        <v>37</v>
      </c>
      <c r="V161" s="416">
        <v>0</v>
      </c>
      <c r="W161" s="416">
        <f t="shared" si="18"/>
        <v>0</v>
      </c>
      <c r="X161" s="416">
        <v>0</v>
      </c>
      <c r="Y161" s="416">
        <f t="shared" si="19"/>
        <v>0</v>
      </c>
      <c r="Z161" s="416">
        <v>0</v>
      </c>
      <c r="AA161" s="415">
        <f t="shared" si="20"/>
        <v>0</v>
      </c>
      <c r="AR161" s="187" t="s">
        <v>731</v>
      </c>
      <c r="AT161" s="187" t="s">
        <v>149</v>
      </c>
      <c r="AU161" s="187" t="s">
        <v>76</v>
      </c>
      <c r="AY161" s="187" t="s">
        <v>146</v>
      </c>
      <c r="BE161" s="190">
        <f t="shared" si="21"/>
        <v>0</v>
      </c>
      <c r="BF161" s="190">
        <f t="shared" si="22"/>
        <v>0</v>
      </c>
      <c r="BG161" s="190">
        <f t="shared" si="23"/>
        <v>0</v>
      </c>
      <c r="BH161" s="190">
        <f t="shared" si="24"/>
        <v>0</v>
      </c>
      <c r="BI161" s="190">
        <f t="shared" si="25"/>
        <v>0</v>
      </c>
      <c r="BJ161" s="187" t="s">
        <v>74</v>
      </c>
      <c r="BK161" s="190">
        <f t="shared" si="26"/>
        <v>0</v>
      </c>
      <c r="BL161" s="187" t="s">
        <v>696</v>
      </c>
      <c r="BM161" s="187" t="s">
        <v>1676</v>
      </c>
    </row>
    <row r="162" spans="2:65" s="407" customFormat="1" ht="25.5" customHeight="1" x14ac:dyDescent="0.3">
      <c r="B162" s="195"/>
      <c r="C162" s="493" t="s">
        <v>795</v>
      </c>
      <c r="D162" s="493" t="s">
        <v>149</v>
      </c>
      <c r="E162" s="492" t="s">
        <v>1675</v>
      </c>
      <c r="F162" s="600" t="s">
        <v>1674</v>
      </c>
      <c r="G162" s="600"/>
      <c r="H162" s="600"/>
      <c r="I162" s="600"/>
      <c r="J162" s="491" t="s">
        <v>229</v>
      </c>
      <c r="K162" s="490">
        <v>0.3</v>
      </c>
      <c r="L162" s="601"/>
      <c r="M162" s="601"/>
      <c r="N162" s="601"/>
      <c r="O162" s="602"/>
      <c r="P162" s="602"/>
      <c r="Q162" s="602"/>
      <c r="R162" s="262"/>
      <c r="T162" s="414" t="s">
        <v>5</v>
      </c>
      <c r="U162" s="417" t="s">
        <v>37</v>
      </c>
      <c r="V162" s="416">
        <v>0</v>
      </c>
      <c r="W162" s="416">
        <f t="shared" si="18"/>
        <v>0</v>
      </c>
      <c r="X162" s="416">
        <v>0</v>
      </c>
      <c r="Y162" s="416">
        <f t="shared" si="19"/>
        <v>0</v>
      </c>
      <c r="Z162" s="416">
        <v>0</v>
      </c>
      <c r="AA162" s="415">
        <f t="shared" si="20"/>
        <v>0</v>
      </c>
      <c r="AR162" s="187" t="s">
        <v>731</v>
      </c>
      <c r="AT162" s="187" t="s">
        <v>149</v>
      </c>
      <c r="AU162" s="187" t="s">
        <v>76</v>
      </c>
      <c r="AY162" s="187" t="s">
        <v>146</v>
      </c>
      <c r="BE162" s="190">
        <f t="shared" si="21"/>
        <v>0</v>
      </c>
      <c r="BF162" s="190">
        <f t="shared" si="22"/>
        <v>0</v>
      </c>
      <c r="BG162" s="190">
        <f t="shared" si="23"/>
        <v>0</v>
      </c>
      <c r="BH162" s="190">
        <f t="shared" si="24"/>
        <v>0</v>
      </c>
      <c r="BI162" s="190">
        <f t="shared" si="25"/>
        <v>0</v>
      </c>
      <c r="BJ162" s="187" t="s">
        <v>74</v>
      </c>
      <c r="BK162" s="190">
        <f t="shared" si="26"/>
        <v>0</v>
      </c>
      <c r="BL162" s="187" t="s">
        <v>696</v>
      </c>
      <c r="BM162" s="187" t="s">
        <v>1673</v>
      </c>
    </row>
    <row r="163" spans="2:65" s="407" customFormat="1" ht="16.5" customHeight="1" x14ac:dyDescent="0.3">
      <c r="B163" s="195"/>
      <c r="C163" s="493" t="s">
        <v>467</v>
      </c>
      <c r="D163" s="493" t="s">
        <v>149</v>
      </c>
      <c r="E163" s="492" t="s">
        <v>1672</v>
      </c>
      <c r="F163" s="600" t="s">
        <v>1671</v>
      </c>
      <c r="G163" s="600"/>
      <c r="H163" s="600"/>
      <c r="I163" s="600"/>
      <c r="J163" s="491" t="s">
        <v>167</v>
      </c>
      <c r="K163" s="490">
        <v>50</v>
      </c>
      <c r="L163" s="601"/>
      <c r="M163" s="601"/>
      <c r="N163" s="601"/>
      <c r="O163" s="602"/>
      <c r="P163" s="602"/>
      <c r="Q163" s="602"/>
      <c r="R163" s="262"/>
      <c r="T163" s="414" t="s">
        <v>5</v>
      </c>
      <c r="U163" s="417" t="s">
        <v>37</v>
      </c>
      <c r="V163" s="416">
        <v>0</v>
      </c>
      <c r="W163" s="416">
        <f t="shared" si="18"/>
        <v>0</v>
      </c>
      <c r="X163" s="416">
        <v>0</v>
      </c>
      <c r="Y163" s="416">
        <f t="shared" si="19"/>
        <v>0</v>
      </c>
      <c r="Z163" s="416">
        <v>0</v>
      </c>
      <c r="AA163" s="415">
        <f t="shared" si="20"/>
        <v>0</v>
      </c>
      <c r="AR163" s="187" t="s">
        <v>731</v>
      </c>
      <c r="AT163" s="187" t="s">
        <v>149</v>
      </c>
      <c r="AU163" s="187" t="s">
        <v>76</v>
      </c>
      <c r="AY163" s="187" t="s">
        <v>146</v>
      </c>
      <c r="BE163" s="190">
        <f t="shared" si="21"/>
        <v>0</v>
      </c>
      <c r="BF163" s="190">
        <f t="shared" si="22"/>
        <v>0</v>
      </c>
      <c r="BG163" s="190">
        <f t="shared" si="23"/>
        <v>0</v>
      </c>
      <c r="BH163" s="190">
        <f t="shared" si="24"/>
        <v>0</v>
      </c>
      <c r="BI163" s="190">
        <f t="shared" si="25"/>
        <v>0</v>
      </c>
      <c r="BJ163" s="187" t="s">
        <v>74</v>
      </c>
      <c r="BK163" s="190">
        <f t="shared" si="26"/>
        <v>0</v>
      </c>
      <c r="BL163" s="187" t="s">
        <v>696</v>
      </c>
      <c r="BM163" s="187" t="s">
        <v>1670</v>
      </c>
    </row>
    <row r="164" spans="2:65" s="418" customFormat="1" ht="37.35" customHeight="1" x14ac:dyDescent="0.35">
      <c r="B164" s="426"/>
      <c r="C164" s="423"/>
      <c r="D164" s="495" t="s">
        <v>128</v>
      </c>
      <c r="E164" s="495"/>
      <c r="F164" s="495"/>
      <c r="G164" s="495"/>
      <c r="H164" s="495"/>
      <c r="I164" s="495"/>
      <c r="J164" s="495"/>
      <c r="K164" s="495"/>
      <c r="L164" s="495"/>
      <c r="M164" s="495"/>
      <c r="N164" s="613"/>
      <c r="O164" s="614"/>
      <c r="P164" s="614"/>
      <c r="Q164" s="614"/>
      <c r="R164" s="494"/>
      <c r="T164" s="425"/>
      <c r="U164" s="423"/>
      <c r="V164" s="423"/>
      <c r="W164" s="424">
        <f>W165</f>
        <v>24.14</v>
      </c>
      <c r="X164" s="423"/>
      <c r="Y164" s="424">
        <f>Y165</f>
        <v>0</v>
      </c>
      <c r="Z164" s="423"/>
      <c r="AA164" s="422">
        <f>AA165</f>
        <v>0</v>
      </c>
      <c r="AR164" s="420" t="s">
        <v>76</v>
      </c>
      <c r="AT164" s="421" t="s">
        <v>65</v>
      </c>
      <c r="AU164" s="421" t="s">
        <v>66</v>
      </c>
      <c r="AY164" s="420" t="s">
        <v>146</v>
      </c>
      <c r="BK164" s="419">
        <f>BK165</f>
        <v>0</v>
      </c>
    </row>
    <row r="165" spans="2:65" s="418" customFormat="1" ht="19.899999999999999" customHeight="1" x14ac:dyDescent="0.3">
      <c r="B165" s="426"/>
      <c r="C165" s="423"/>
      <c r="D165" s="428" t="s">
        <v>1669</v>
      </c>
      <c r="E165" s="428"/>
      <c r="F165" s="428"/>
      <c r="G165" s="428"/>
      <c r="H165" s="428"/>
      <c r="I165" s="428"/>
      <c r="J165" s="428"/>
      <c r="K165" s="428"/>
      <c r="L165" s="428"/>
      <c r="M165" s="428"/>
      <c r="N165" s="609"/>
      <c r="O165" s="610"/>
      <c r="P165" s="610"/>
      <c r="Q165" s="610"/>
      <c r="R165" s="494"/>
      <c r="T165" s="425"/>
      <c r="U165" s="423"/>
      <c r="V165" s="423"/>
      <c r="W165" s="424">
        <f>SUM(W166:W170)</f>
        <v>24.14</v>
      </c>
      <c r="X165" s="423"/>
      <c r="Y165" s="424">
        <f>SUM(Y166:Y170)</f>
        <v>0</v>
      </c>
      <c r="Z165" s="423"/>
      <c r="AA165" s="422">
        <f>SUM(AA166:AA170)</f>
        <v>0</v>
      </c>
      <c r="AR165" s="420" t="s">
        <v>76</v>
      </c>
      <c r="AT165" s="421" t="s">
        <v>65</v>
      </c>
      <c r="AU165" s="421" t="s">
        <v>74</v>
      </c>
      <c r="AY165" s="420" t="s">
        <v>146</v>
      </c>
      <c r="BK165" s="419">
        <f>SUM(BK166:BK170)</f>
        <v>0</v>
      </c>
    </row>
    <row r="166" spans="2:65" s="407" customFormat="1" ht="25.5" customHeight="1" x14ac:dyDescent="0.3">
      <c r="B166" s="195"/>
      <c r="C166" s="194" t="s">
        <v>631</v>
      </c>
      <c r="D166" s="194" t="s">
        <v>335</v>
      </c>
      <c r="E166" s="193" t="s">
        <v>1668</v>
      </c>
      <c r="F166" s="605" t="s">
        <v>1667</v>
      </c>
      <c r="G166" s="605"/>
      <c r="H166" s="605"/>
      <c r="I166" s="605"/>
      <c r="J166" s="192" t="s">
        <v>338</v>
      </c>
      <c r="K166" s="191">
        <v>163</v>
      </c>
      <c r="L166" s="602"/>
      <c r="M166" s="602"/>
      <c r="N166" s="602"/>
      <c r="O166" s="602"/>
      <c r="P166" s="602"/>
      <c r="Q166" s="602"/>
      <c r="R166" s="262"/>
      <c r="T166" s="414" t="s">
        <v>5</v>
      </c>
      <c r="U166" s="417" t="s">
        <v>37</v>
      </c>
      <c r="V166" s="416">
        <v>4.5999999999999999E-2</v>
      </c>
      <c r="W166" s="416">
        <f>V166*K166</f>
        <v>7.4980000000000002</v>
      </c>
      <c r="X166" s="416">
        <v>0</v>
      </c>
      <c r="Y166" s="416">
        <f>X166*K166</f>
        <v>0</v>
      </c>
      <c r="Z166" s="416">
        <v>0</v>
      </c>
      <c r="AA166" s="415">
        <f>Z166*K166</f>
        <v>0</v>
      </c>
      <c r="AR166" s="187" t="s">
        <v>154</v>
      </c>
      <c r="AT166" s="187" t="s">
        <v>335</v>
      </c>
      <c r="AU166" s="187" t="s">
        <v>76</v>
      </c>
      <c r="AY166" s="187" t="s">
        <v>146</v>
      </c>
      <c r="BE166" s="190">
        <f>IF(U166="základní",N166,0)</f>
        <v>0</v>
      </c>
      <c r="BF166" s="190">
        <f>IF(U166="snížená",N166,0)</f>
        <v>0</v>
      </c>
      <c r="BG166" s="190">
        <f>IF(U166="zákl. přenesená",N166,0)</f>
        <v>0</v>
      </c>
      <c r="BH166" s="190">
        <f>IF(U166="sníž. přenesená",N166,0)</f>
        <v>0</v>
      </c>
      <c r="BI166" s="190">
        <f>IF(U166="nulová",N166,0)</f>
        <v>0</v>
      </c>
      <c r="BJ166" s="187" t="s">
        <v>74</v>
      </c>
      <c r="BK166" s="190">
        <f>ROUND(L166*K166,2)</f>
        <v>0</v>
      </c>
      <c r="BL166" s="187" t="s">
        <v>154</v>
      </c>
      <c r="BM166" s="187" t="s">
        <v>1666</v>
      </c>
    </row>
    <row r="167" spans="2:65" s="407" customFormat="1" ht="25.5" customHeight="1" x14ac:dyDescent="0.3">
      <c r="B167" s="195"/>
      <c r="C167" s="194" t="s">
        <v>639</v>
      </c>
      <c r="D167" s="194" t="s">
        <v>335</v>
      </c>
      <c r="E167" s="193" t="s">
        <v>1665</v>
      </c>
      <c r="F167" s="605" t="s">
        <v>1664</v>
      </c>
      <c r="G167" s="605"/>
      <c r="H167" s="605"/>
      <c r="I167" s="605"/>
      <c r="J167" s="192" t="s">
        <v>338</v>
      </c>
      <c r="K167" s="191">
        <v>95</v>
      </c>
      <c r="L167" s="602"/>
      <c r="M167" s="602"/>
      <c r="N167" s="602"/>
      <c r="O167" s="602"/>
      <c r="P167" s="602"/>
      <c r="Q167" s="602"/>
      <c r="R167" s="262"/>
      <c r="T167" s="414" t="s">
        <v>5</v>
      </c>
      <c r="U167" s="417" t="s">
        <v>37</v>
      </c>
      <c r="V167" s="416">
        <v>4.5999999999999999E-2</v>
      </c>
      <c r="W167" s="416">
        <f>V167*K167</f>
        <v>4.37</v>
      </c>
      <c r="X167" s="416">
        <v>0</v>
      </c>
      <c r="Y167" s="416">
        <f>X167*K167</f>
        <v>0</v>
      </c>
      <c r="Z167" s="416">
        <v>0</v>
      </c>
      <c r="AA167" s="415">
        <f>Z167*K167</f>
        <v>0</v>
      </c>
      <c r="AR167" s="187" t="s">
        <v>154</v>
      </c>
      <c r="AT167" s="187" t="s">
        <v>335</v>
      </c>
      <c r="AU167" s="187" t="s">
        <v>76</v>
      </c>
      <c r="AY167" s="187" t="s">
        <v>146</v>
      </c>
      <c r="BE167" s="190">
        <f>IF(U167="základní",N167,0)</f>
        <v>0</v>
      </c>
      <c r="BF167" s="190">
        <f>IF(U167="snížená",N167,0)</f>
        <v>0</v>
      </c>
      <c r="BG167" s="190">
        <f>IF(U167="zákl. přenesená",N167,0)</f>
        <v>0</v>
      </c>
      <c r="BH167" s="190">
        <f>IF(U167="sníž. přenesená",N167,0)</f>
        <v>0</v>
      </c>
      <c r="BI167" s="190">
        <f>IF(U167="nulová",N167,0)</f>
        <v>0</v>
      </c>
      <c r="BJ167" s="187" t="s">
        <v>74</v>
      </c>
      <c r="BK167" s="190">
        <f>ROUND(L167*K167,2)</f>
        <v>0</v>
      </c>
      <c r="BL167" s="187" t="s">
        <v>154</v>
      </c>
      <c r="BM167" s="187" t="s">
        <v>1663</v>
      </c>
    </row>
    <row r="168" spans="2:65" s="407" customFormat="1" ht="25.5" customHeight="1" x14ac:dyDescent="0.3">
      <c r="B168" s="195"/>
      <c r="C168" s="194" t="s">
        <v>651</v>
      </c>
      <c r="D168" s="194" t="s">
        <v>335</v>
      </c>
      <c r="E168" s="193" t="s">
        <v>1662</v>
      </c>
      <c r="F168" s="605" t="s">
        <v>1661</v>
      </c>
      <c r="G168" s="605"/>
      <c r="H168" s="605"/>
      <c r="I168" s="605"/>
      <c r="J168" s="192" t="s">
        <v>338</v>
      </c>
      <c r="K168" s="191">
        <v>25</v>
      </c>
      <c r="L168" s="602"/>
      <c r="M168" s="602"/>
      <c r="N168" s="602"/>
      <c r="O168" s="602"/>
      <c r="P168" s="602"/>
      <c r="Q168" s="602"/>
      <c r="R168" s="262"/>
      <c r="T168" s="414" t="s">
        <v>5</v>
      </c>
      <c r="U168" s="417" t="s">
        <v>37</v>
      </c>
      <c r="V168" s="416">
        <v>6.8000000000000005E-2</v>
      </c>
      <c r="W168" s="416">
        <f>V168*K168</f>
        <v>1.7000000000000002</v>
      </c>
      <c r="X168" s="416">
        <v>0</v>
      </c>
      <c r="Y168" s="416">
        <f>X168*K168</f>
        <v>0</v>
      </c>
      <c r="Z168" s="416">
        <v>0</v>
      </c>
      <c r="AA168" s="415">
        <f>Z168*K168</f>
        <v>0</v>
      </c>
      <c r="AR168" s="187" t="s">
        <v>154</v>
      </c>
      <c r="AT168" s="187" t="s">
        <v>335</v>
      </c>
      <c r="AU168" s="187" t="s">
        <v>76</v>
      </c>
      <c r="AY168" s="187" t="s">
        <v>146</v>
      </c>
      <c r="BE168" s="190">
        <f>IF(U168="základní",N168,0)</f>
        <v>0</v>
      </c>
      <c r="BF168" s="190">
        <f>IF(U168="snížená",N168,0)</f>
        <v>0</v>
      </c>
      <c r="BG168" s="190">
        <f>IF(U168="zákl. přenesená",N168,0)</f>
        <v>0</v>
      </c>
      <c r="BH168" s="190">
        <f>IF(U168="sníž. přenesená",N168,0)</f>
        <v>0</v>
      </c>
      <c r="BI168" s="190">
        <f>IF(U168="nulová",N168,0)</f>
        <v>0</v>
      </c>
      <c r="BJ168" s="187" t="s">
        <v>74</v>
      </c>
      <c r="BK168" s="190">
        <f>ROUND(L168*K168,2)</f>
        <v>0</v>
      </c>
      <c r="BL168" s="187" t="s">
        <v>154</v>
      </c>
      <c r="BM168" s="187" t="s">
        <v>1660</v>
      </c>
    </row>
    <row r="169" spans="2:65" s="407" customFormat="1" ht="25.5" customHeight="1" x14ac:dyDescent="0.3">
      <c r="B169" s="195"/>
      <c r="C169" s="194" t="s">
        <v>655</v>
      </c>
      <c r="D169" s="194" t="s">
        <v>335</v>
      </c>
      <c r="E169" s="193" t="s">
        <v>1659</v>
      </c>
      <c r="F169" s="605" t="s">
        <v>1658</v>
      </c>
      <c r="G169" s="605"/>
      <c r="H169" s="605"/>
      <c r="I169" s="605"/>
      <c r="J169" s="192" t="s">
        <v>338</v>
      </c>
      <c r="K169" s="191">
        <v>36</v>
      </c>
      <c r="L169" s="602"/>
      <c r="M169" s="602"/>
      <c r="N169" s="602"/>
      <c r="O169" s="602"/>
      <c r="P169" s="602"/>
      <c r="Q169" s="602"/>
      <c r="R169" s="262"/>
      <c r="T169" s="414" t="s">
        <v>5</v>
      </c>
      <c r="U169" s="417" t="s">
        <v>37</v>
      </c>
      <c r="V169" s="416">
        <v>0.14799999999999999</v>
      </c>
      <c r="W169" s="416">
        <f>V169*K169</f>
        <v>5.3279999999999994</v>
      </c>
      <c r="X169" s="416">
        <v>0</v>
      </c>
      <c r="Y169" s="416">
        <f>X169*K169</f>
        <v>0</v>
      </c>
      <c r="Z169" s="416">
        <v>0</v>
      </c>
      <c r="AA169" s="415">
        <f>Z169*K169</f>
        <v>0</v>
      </c>
      <c r="AR169" s="187" t="s">
        <v>154</v>
      </c>
      <c r="AT169" s="187" t="s">
        <v>335</v>
      </c>
      <c r="AU169" s="187" t="s">
        <v>76</v>
      </c>
      <c r="AY169" s="187" t="s">
        <v>146</v>
      </c>
      <c r="BE169" s="190">
        <f>IF(U169="základní",N169,0)</f>
        <v>0</v>
      </c>
      <c r="BF169" s="190">
        <f>IF(U169="snížená",N169,0)</f>
        <v>0</v>
      </c>
      <c r="BG169" s="190">
        <f>IF(U169="zákl. přenesená",N169,0)</f>
        <v>0</v>
      </c>
      <c r="BH169" s="190">
        <f>IF(U169="sníž. přenesená",N169,0)</f>
        <v>0</v>
      </c>
      <c r="BI169" s="190">
        <f>IF(U169="nulová",N169,0)</f>
        <v>0</v>
      </c>
      <c r="BJ169" s="187" t="s">
        <v>74</v>
      </c>
      <c r="BK169" s="190">
        <f>ROUND(L169*K169,2)</f>
        <v>0</v>
      </c>
      <c r="BL169" s="187" t="s">
        <v>154</v>
      </c>
      <c r="BM169" s="187" t="s">
        <v>1657</v>
      </c>
    </row>
    <row r="170" spans="2:65" s="407" customFormat="1" ht="25.5" customHeight="1" x14ac:dyDescent="0.3">
      <c r="B170" s="195"/>
      <c r="C170" s="194" t="s">
        <v>725</v>
      </c>
      <c r="D170" s="194" t="s">
        <v>335</v>
      </c>
      <c r="E170" s="193" t="s">
        <v>1656</v>
      </c>
      <c r="F170" s="605" t="s">
        <v>1655</v>
      </c>
      <c r="G170" s="605"/>
      <c r="H170" s="605"/>
      <c r="I170" s="605"/>
      <c r="J170" s="192" t="s">
        <v>338</v>
      </c>
      <c r="K170" s="191">
        <v>114</v>
      </c>
      <c r="L170" s="602"/>
      <c r="M170" s="602"/>
      <c r="N170" s="602"/>
      <c r="O170" s="602"/>
      <c r="P170" s="602"/>
      <c r="Q170" s="602"/>
      <c r="R170" s="262"/>
      <c r="T170" s="414" t="s">
        <v>5</v>
      </c>
      <c r="U170" s="417" t="s">
        <v>37</v>
      </c>
      <c r="V170" s="416">
        <v>4.5999999999999999E-2</v>
      </c>
      <c r="W170" s="416">
        <f>V170*K170</f>
        <v>5.2439999999999998</v>
      </c>
      <c r="X170" s="416">
        <v>0</v>
      </c>
      <c r="Y170" s="416">
        <f>X170*K170</f>
        <v>0</v>
      </c>
      <c r="Z170" s="416">
        <v>0</v>
      </c>
      <c r="AA170" s="415">
        <f>Z170*K170</f>
        <v>0</v>
      </c>
      <c r="AR170" s="187" t="s">
        <v>154</v>
      </c>
      <c r="AT170" s="187" t="s">
        <v>335</v>
      </c>
      <c r="AU170" s="187" t="s">
        <v>76</v>
      </c>
      <c r="AY170" s="187" t="s">
        <v>146</v>
      </c>
      <c r="BE170" s="190">
        <f>IF(U170="základní",N170,0)</f>
        <v>0</v>
      </c>
      <c r="BF170" s="190">
        <f>IF(U170="snížená",N170,0)</f>
        <v>0</v>
      </c>
      <c r="BG170" s="190">
        <f>IF(U170="zákl. přenesená",N170,0)</f>
        <v>0</v>
      </c>
      <c r="BH170" s="190">
        <f>IF(U170="sníž. přenesená",N170,0)</f>
        <v>0</v>
      </c>
      <c r="BI170" s="190">
        <f>IF(U170="nulová",N170,0)</f>
        <v>0</v>
      </c>
      <c r="BJ170" s="187" t="s">
        <v>74</v>
      </c>
      <c r="BK170" s="190">
        <f>ROUND(L170*K170,2)</f>
        <v>0</v>
      </c>
      <c r="BL170" s="187" t="s">
        <v>154</v>
      </c>
      <c r="BM170" s="187" t="s">
        <v>1654</v>
      </c>
    </row>
    <row r="171" spans="2:65" s="418" customFormat="1" ht="37.35" customHeight="1" x14ac:dyDescent="0.35">
      <c r="B171" s="426"/>
      <c r="C171" s="423"/>
      <c r="D171" s="495" t="s">
        <v>1653</v>
      </c>
      <c r="E171" s="495"/>
      <c r="F171" s="495"/>
      <c r="G171" s="495"/>
      <c r="H171" s="495"/>
      <c r="I171" s="495"/>
      <c r="J171" s="495"/>
      <c r="K171" s="495"/>
      <c r="L171" s="495"/>
      <c r="M171" s="495"/>
      <c r="N171" s="613"/>
      <c r="O171" s="614"/>
      <c r="P171" s="614"/>
      <c r="Q171" s="614"/>
      <c r="R171" s="494"/>
      <c r="T171" s="425"/>
      <c r="U171" s="423"/>
      <c r="V171" s="423"/>
      <c r="W171" s="424">
        <f>W172</f>
        <v>0.36799999999999999</v>
      </c>
      <c r="X171" s="423"/>
      <c r="Y171" s="424">
        <f>Y172</f>
        <v>0</v>
      </c>
      <c r="Z171" s="423"/>
      <c r="AA171" s="422">
        <f>AA172</f>
        <v>0</v>
      </c>
      <c r="AR171" s="420" t="s">
        <v>692</v>
      </c>
      <c r="AT171" s="421" t="s">
        <v>65</v>
      </c>
      <c r="AU171" s="421" t="s">
        <v>66</v>
      </c>
      <c r="AY171" s="420" t="s">
        <v>146</v>
      </c>
      <c r="BK171" s="419">
        <f>BK172</f>
        <v>0</v>
      </c>
    </row>
    <row r="172" spans="2:65" s="418" customFormat="1" ht="19.899999999999999" customHeight="1" x14ac:dyDescent="0.3">
      <c r="B172" s="426"/>
      <c r="C172" s="423"/>
      <c r="D172" s="428" t="s">
        <v>1652</v>
      </c>
      <c r="E172" s="428"/>
      <c r="F172" s="428"/>
      <c r="G172" s="428"/>
      <c r="H172" s="428"/>
      <c r="I172" s="428"/>
      <c r="J172" s="428"/>
      <c r="K172" s="428"/>
      <c r="L172" s="428"/>
      <c r="M172" s="428"/>
      <c r="N172" s="609"/>
      <c r="O172" s="610"/>
      <c r="P172" s="610"/>
      <c r="Q172" s="610"/>
      <c r="R172" s="494"/>
      <c r="T172" s="425"/>
      <c r="U172" s="423"/>
      <c r="V172" s="423"/>
      <c r="W172" s="424">
        <f>W173</f>
        <v>0.36799999999999999</v>
      </c>
      <c r="X172" s="423"/>
      <c r="Y172" s="424">
        <f>Y173</f>
        <v>0</v>
      </c>
      <c r="Z172" s="423"/>
      <c r="AA172" s="422">
        <f>AA173</f>
        <v>0</v>
      </c>
      <c r="AR172" s="420" t="s">
        <v>692</v>
      </c>
      <c r="AT172" s="421" t="s">
        <v>65</v>
      </c>
      <c r="AU172" s="421" t="s">
        <v>74</v>
      </c>
      <c r="AY172" s="420" t="s">
        <v>146</v>
      </c>
      <c r="BK172" s="419">
        <f>BK173</f>
        <v>0</v>
      </c>
    </row>
    <row r="173" spans="2:65" s="407" customFormat="1" ht="38.25" customHeight="1" x14ac:dyDescent="0.3">
      <c r="B173" s="195"/>
      <c r="C173" s="194" t="s">
        <v>621</v>
      </c>
      <c r="D173" s="194" t="s">
        <v>335</v>
      </c>
      <c r="E173" s="193" t="s">
        <v>1651</v>
      </c>
      <c r="F173" s="605" t="s">
        <v>1650</v>
      </c>
      <c r="G173" s="605"/>
      <c r="H173" s="605"/>
      <c r="I173" s="605"/>
      <c r="J173" s="192" t="s">
        <v>338</v>
      </c>
      <c r="K173" s="191">
        <v>8</v>
      </c>
      <c r="L173" s="602"/>
      <c r="M173" s="602"/>
      <c r="N173" s="602"/>
      <c r="O173" s="602"/>
      <c r="P173" s="602"/>
      <c r="Q173" s="602"/>
      <c r="R173" s="262"/>
      <c r="T173" s="414" t="s">
        <v>5</v>
      </c>
      <c r="U173" s="413" t="s">
        <v>37</v>
      </c>
      <c r="V173" s="412">
        <v>4.5999999999999999E-2</v>
      </c>
      <c r="W173" s="412">
        <f>V173*K173</f>
        <v>0.36799999999999999</v>
      </c>
      <c r="X173" s="412">
        <v>0</v>
      </c>
      <c r="Y173" s="412">
        <f>X173*K173</f>
        <v>0</v>
      </c>
      <c r="Z173" s="412">
        <v>0</v>
      </c>
      <c r="AA173" s="411">
        <f>Z173*K173</f>
        <v>0</v>
      </c>
      <c r="AR173" s="187" t="s">
        <v>1649</v>
      </c>
      <c r="AT173" s="187" t="s">
        <v>335</v>
      </c>
      <c r="AU173" s="187" t="s">
        <v>76</v>
      </c>
      <c r="AY173" s="187" t="s">
        <v>146</v>
      </c>
      <c r="BE173" s="190">
        <f>IF(U173="základní",N173,0)</f>
        <v>0</v>
      </c>
      <c r="BF173" s="190">
        <f>IF(U173="snížená",N173,0)</f>
        <v>0</v>
      </c>
      <c r="BG173" s="190">
        <f>IF(U173="zákl. přenesená",N173,0)</f>
        <v>0</v>
      </c>
      <c r="BH173" s="190">
        <f>IF(U173="sníž. přenesená",N173,0)</f>
        <v>0</v>
      </c>
      <c r="BI173" s="190">
        <f>IF(U173="nulová",N173,0)</f>
        <v>0</v>
      </c>
      <c r="BJ173" s="187" t="s">
        <v>74</v>
      </c>
      <c r="BK173" s="190">
        <f>ROUND(L173*K173,2)</f>
        <v>0</v>
      </c>
      <c r="BL173" s="187" t="s">
        <v>1649</v>
      </c>
      <c r="BM173" s="187" t="s">
        <v>1648</v>
      </c>
    </row>
    <row r="174" spans="2:65" s="407" customFormat="1" ht="6.95" customHeight="1" x14ac:dyDescent="0.3">
      <c r="B174" s="186"/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  <c r="M174" s="185"/>
      <c r="N174" s="185"/>
      <c r="O174" s="185"/>
      <c r="P174" s="185"/>
      <c r="Q174" s="185"/>
      <c r="R174" s="202"/>
    </row>
  </sheetData>
  <mergeCells count="199">
    <mergeCell ref="N171:Q171"/>
    <mergeCell ref="N172:Q172"/>
    <mergeCell ref="F168:I168"/>
    <mergeCell ref="L168:M168"/>
    <mergeCell ref="N168:Q168"/>
    <mergeCell ref="F169:I169"/>
    <mergeCell ref="L169:M169"/>
    <mergeCell ref="N169:Q169"/>
    <mergeCell ref="F170:I170"/>
    <mergeCell ref="N127:Q127"/>
    <mergeCell ref="N133:Q133"/>
    <mergeCell ref="N143:Q143"/>
    <mergeCell ref="N155:Q155"/>
    <mergeCell ref="N164:Q164"/>
    <mergeCell ref="N165:Q165"/>
    <mergeCell ref="N167:Q167"/>
    <mergeCell ref="H1:K1"/>
    <mergeCell ref="S2:AC2"/>
    <mergeCell ref="L159:M159"/>
    <mergeCell ref="N159:Q159"/>
    <mergeCell ref="F160:I160"/>
    <mergeCell ref="L160:M160"/>
    <mergeCell ref="N160:Q160"/>
    <mergeCell ref="F157:I157"/>
    <mergeCell ref="L157:M157"/>
    <mergeCell ref="N157:Q157"/>
    <mergeCell ref="F158:I158"/>
    <mergeCell ref="L158:M158"/>
    <mergeCell ref="N158:Q158"/>
    <mergeCell ref="F154:I154"/>
    <mergeCell ref="L154:M154"/>
    <mergeCell ref="N154:Q154"/>
    <mergeCell ref="F156:I156"/>
    <mergeCell ref="F173:I173"/>
    <mergeCell ref="L173:M173"/>
    <mergeCell ref="N173:Q173"/>
    <mergeCell ref="N120:Q120"/>
    <mergeCell ref="N121:Q121"/>
    <mergeCell ref="N122:Q122"/>
    <mergeCell ref="N124:Q124"/>
    <mergeCell ref="L170:M170"/>
    <mergeCell ref="N170:Q170"/>
    <mergeCell ref="F163:I163"/>
    <mergeCell ref="L163:M163"/>
    <mergeCell ref="N163:Q163"/>
    <mergeCell ref="F166:I166"/>
    <mergeCell ref="L166:M166"/>
    <mergeCell ref="N166:Q166"/>
    <mergeCell ref="F167:I167"/>
    <mergeCell ref="L167:M167"/>
    <mergeCell ref="F161:I161"/>
    <mergeCell ref="L161:M161"/>
    <mergeCell ref="N161:Q161"/>
    <mergeCell ref="F162:I162"/>
    <mergeCell ref="L162:M162"/>
    <mergeCell ref="N162:Q162"/>
    <mergeCell ref="F159:I159"/>
    <mergeCell ref="L156:M156"/>
    <mergeCell ref="N156:Q156"/>
    <mergeCell ref="F152:I152"/>
    <mergeCell ref="L152:M152"/>
    <mergeCell ref="N152:Q152"/>
    <mergeCell ref="F153:I153"/>
    <mergeCell ref="L153:M153"/>
    <mergeCell ref="N153:Q153"/>
    <mergeCell ref="F150:I150"/>
    <mergeCell ref="L150:M150"/>
    <mergeCell ref="N150:Q150"/>
    <mergeCell ref="F151:I151"/>
    <mergeCell ref="L151:M151"/>
    <mergeCell ref="N151:Q151"/>
    <mergeCell ref="F148:I148"/>
    <mergeCell ref="L148:M148"/>
    <mergeCell ref="N148:Q148"/>
    <mergeCell ref="F149:I149"/>
    <mergeCell ref="L149:M149"/>
    <mergeCell ref="N149:Q149"/>
    <mergeCell ref="F146:I146"/>
    <mergeCell ref="L146:M146"/>
    <mergeCell ref="N146:Q146"/>
    <mergeCell ref="F147:I147"/>
    <mergeCell ref="L147:M147"/>
    <mergeCell ref="N147:Q147"/>
    <mergeCell ref="F144:I144"/>
    <mergeCell ref="L144:M144"/>
    <mergeCell ref="N144:Q144"/>
    <mergeCell ref="F145:I145"/>
    <mergeCell ref="L145:M145"/>
    <mergeCell ref="N145:Q145"/>
    <mergeCell ref="F141:I141"/>
    <mergeCell ref="L141:M141"/>
    <mergeCell ref="N141:Q141"/>
    <mergeCell ref="F142:I142"/>
    <mergeCell ref="L142:M142"/>
    <mergeCell ref="N142:Q142"/>
    <mergeCell ref="F139:I139"/>
    <mergeCell ref="L139:M139"/>
    <mergeCell ref="N139:Q139"/>
    <mergeCell ref="F140:I140"/>
    <mergeCell ref="L140:M140"/>
    <mergeCell ref="N140:Q140"/>
    <mergeCell ref="F137:I137"/>
    <mergeCell ref="L137:M137"/>
    <mergeCell ref="N137:Q137"/>
    <mergeCell ref="F138:I138"/>
    <mergeCell ref="L138:M138"/>
    <mergeCell ref="N138:Q138"/>
    <mergeCell ref="F135:I135"/>
    <mergeCell ref="L135:M135"/>
    <mergeCell ref="N135:Q135"/>
    <mergeCell ref="F136:I136"/>
    <mergeCell ref="L136:M136"/>
    <mergeCell ref="N136:Q136"/>
    <mergeCell ref="F132:I132"/>
    <mergeCell ref="L132:M132"/>
    <mergeCell ref="N132:Q132"/>
    <mergeCell ref="F134:I134"/>
    <mergeCell ref="L134:M134"/>
    <mergeCell ref="N134:Q134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29:I129"/>
    <mergeCell ref="L129:M129"/>
    <mergeCell ref="N129:Q129"/>
    <mergeCell ref="F125:I125"/>
    <mergeCell ref="L125:M125"/>
    <mergeCell ref="N125:Q125"/>
    <mergeCell ref="F126:I126"/>
    <mergeCell ref="L126:M126"/>
    <mergeCell ref="N126:Q126"/>
    <mergeCell ref="M117:Q117"/>
    <mergeCell ref="F119:I119"/>
    <mergeCell ref="L119:M119"/>
    <mergeCell ref="N119:Q119"/>
    <mergeCell ref="F123:I123"/>
    <mergeCell ref="L123:M123"/>
    <mergeCell ref="N123:Q123"/>
    <mergeCell ref="L103:Q103"/>
    <mergeCell ref="C109:Q109"/>
    <mergeCell ref="F111:P111"/>
    <mergeCell ref="F112:P112"/>
    <mergeCell ref="M114:P114"/>
    <mergeCell ref="M116:Q116"/>
    <mergeCell ref="N95:Q95"/>
    <mergeCell ref="N96:Q96"/>
    <mergeCell ref="N97:Q97"/>
    <mergeCell ref="N98:Q98"/>
    <mergeCell ref="N99:Q99"/>
    <mergeCell ref="N101:Q101"/>
    <mergeCell ref="N89:Q89"/>
    <mergeCell ref="N90:Q90"/>
    <mergeCell ref="N91:Q91"/>
    <mergeCell ref="N92:Q92"/>
    <mergeCell ref="N93:Q93"/>
    <mergeCell ref="N94:Q94"/>
    <mergeCell ref="M81:P81"/>
    <mergeCell ref="M83:Q83"/>
    <mergeCell ref="M84:Q84"/>
    <mergeCell ref="C86:G86"/>
    <mergeCell ref="N86:Q86"/>
    <mergeCell ref="N88:Q88"/>
    <mergeCell ref="H36:J36"/>
    <mergeCell ref="M36:P36"/>
    <mergeCell ref="L38:P38"/>
    <mergeCell ref="C76:Q76"/>
    <mergeCell ref="F78:P78"/>
    <mergeCell ref="F79:P79"/>
    <mergeCell ref="H33:J33"/>
    <mergeCell ref="M33:P33"/>
    <mergeCell ref="H34:J34"/>
    <mergeCell ref="M34:P34"/>
    <mergeCell ref="H35:J35"/>
    <mergeCell ref="M35:P35"/>
    <mergeCell ref="O21:P21"/>
    <mergeCell ref="E24:L24"/>
    <mergeCell ref="M27:P27"/>
    <mergeCell ref="M28:P28"/>
    <mergeCell ref="M30:P30"/>
    <mergeCell ref="H32:J32"/>
    <mergeCell ref="M32:P32"/>
    <mergeCell ref="O12:P12"/>
    <mergeCell ref="O14:P14"/>
    <mergeCell ref="O15:P15"/>
    <mergeCell ref="O17:P17"/>
    <mergeCell ref="O18:P18"/>
    <mergeCell ref="O20:P20"/>
    <mergeCell ref="C2:Q2"/>
    <mergeCell ref="C4:Q4"/>
    <mergeCell ref="F6:P6"/>
    <mergeCell ref="F7:P7"/>
    <mergeCell ref="O9:P9"/>
    <mergeCell ref="O11:P11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1"/>
  <sheetViews>
    <sheetView showGridLines="0" workbookViewId="0">
      <pane ySplit="1" topLeftCell="A180" activePane="bottomLeft" state="frozen"/>
      <selection activeCell="AG65" sqref="AG65:AM65"/>
      <selection pane="bottomLeft" activeCell="AG65" sqref="AG65:AM65"/>
    </sheetView>
  </sheetViews>
  <sheetFormatPr defaultRowHeight="13.5" x14ac:dyDescent="0.3"/>
  <cols>
    <col min="1" max="1" width="8.33203125" style="223" customWidth="1"/>
    <col min="2" max="2" width="1.6640625" style="223" customWidth="1"/>
    <col min="3" max="3" width="4.1640625" style="223" customWidth="1"/>
    <col min="4" max="4" width="4.33203125" style="223" customWidth="1"/>
    <col min="5" max="5" width="17.1640625" style="223" customWidth="1"/>
    <col min="6" max="7" width="11.1640625" style="223" customWidth="1"/>
    <col min="8" max="8" width="12.5" style="223" customWidth="1"/>
    <col min="9" max="9" width="7" style="223" customWidth="1"/>
    <col min="10" max="10" width="5.1640625" style="223" customWidth="1"/>
    <col min="11" max="11" width="11.5" style="223" customWidth="1"/>
    <col min="12" max="12" width="12" style="223" customWidth="1"/>
    <col min="13" max="14" width="6" style="223" customWidth="1"/>
    <col min="15" max="15" width="2" style="223" customWidth="1"/>
    <col min="16" max="16" width="12.5" style="223" customWidth="1"/>
    <col min="17" max="17" width="4.1640625" style="223" customWidth="1"/>
    <col min="18" max="18" width="1.6640625" style="223" customWidth="1"/>
    <col min="19" max="19" width="8.1640625" style="223" customWidth="1"/>
    <col min="20" max="20" width="29.6640625" style="223" hidden="1" customWidth="1"/>
    <col min="21" max="21" width="16.33203125" style="223" hidden="1" customWidth="1"/>
    <col min="22" max="22" width="12.33203125" style="223" hidden="1" customWidth="1"/>
    <col min="23" max="23" width="16.33203125" style="223" hidden="1" customWidth="1"/>
    <col min="24" max="24" width="12.1640625" style="223" hidden="1" customWidth="1"/>
    <col min="25" max="25" width="15" style="223" hidden="1" customWidth="1"/>
    <col min="26" max="26" width="11" style="223" hidden="1" customWidth="1"/>
    <col min="27" max="27" width="15" style="223" hidden="1" customWidth="1"/>
    <col min="28" max="28" width="16.33203125" style="223" hidden="1" customWidth="1"/>
    <col min="29" max="29" width="11" style="223" customWidth="1"/>
    <col min="30" max="30" width="15" style="223" customWidth="1"/>
    <col min="31" max="31" width="16.33203125" style="223" customWidth="1"/>
    <col min="32" max="16384" width="9.33203125" style="223"/>
  </cols>
  <sheetData>
    <row r="1" spans="1:66" ht="21.75" customHeight="1" x14ac:dyDescent="0.3">
      <c r="A1" s="221"/>
      <c r="B1" s="328"/>
      <c r="C1" s="328"/>
      <c r="D1" s="329" t="s">
        <v>1</v>
      </c>
      <c r="E1" s="328"/>
      <c r="F1" s="257" t="s">
        <v>1805</v>
      </c>
      <c r="G1" s="257"/>
      <c r="H1" s="641" t="s">
        <v>1804</v>
      </c>
      <c r="I1" s="641"/>
      <c r="J1" s="641"/>
      <c r="K1" s="641"/>
      <c r="L1" s="257" t="s">
        <v>1803</v>
      </c>
      <c r="M1" s="328"/>
      <c r="N1" s="328"/>
      <c r="O1" s="329" t="s">
        <v>119</v>
      </c>
      <c r="P1" s="328"/>
      <c r="Q1" s="328"/>
      <c r="R1" s="328"/>
      <c r="S1" s="257" t="s">
        <v>120</v>
      </c>
      <c r="T1" s="257"/>
      <c r="U1" s="221"/>
      <c r="V1" s="221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</row>
    <row r="2" spans="1:66" ht="36.950000000000003" customHeight="1" x14ac:dyDescent="0.3">
      <c r="C2" s="617" t="s">
        <v>1802</v>
      </c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S2" s="554" t="s">
        <v>8</v>
      </c>
      <c r="T2" s="555"/>
      <c r="U2" s="555"/>
      <c r="V2" s="555"/>
      <c r="W2" s="555"/>
      <c r="X2" s="555"/>
      <c r="Y2" s="555"/>
      <c r="Z2" s="555"/>
      <c r="AA2" s="555"/>
      <c r="AB2" s="555"/>
      <c r="AC2" s="555"/>
      <c r="AT2" s="187" t="s">
        <v>1924</v>
      </c>
    </row>
    <row r="3" spans="1:66" ht="6.95" customHeight="1" x14ac:dyDescent="0.3">
      <c r="B3" s="219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7"/>
      <c r="AT3" s="187" t="s">
        <v>76</v>
      </c>
    </row>
    <row r="4" spans="1:66" ht="36.950000000000003" customHeight="1" x14ac:dyDescent="0.3">
      <c r="B4" s="216"/>
      <c r="C4" s="619" t="s">
        <v>1800</v>
      </c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214"/>
      <c r="T4" s="327" t="s">
        <v>13</v>
      </c>
      <c r="AT4" s="187" t="s">
        <v>6</v>
      </c>
    </row>
    <row r="5" spans="1:66" ht="6.95" customHeight="1" x14ac:dyDescent="0.3">
      <c r="B5" s="216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4"/>
    </row>
    <row r="6" spans="1:66" ht="25.35" customHeight="1" x14ac:dyDescent="0.3">
      <c r="B6" s="216"/>
      <c r="C6" s="215"/>
      <c r="D6" s="292" t="s">
        <v>17</v>
      </c>
      <c r="E6" s="215"/>
      <c r="F6" s="556" t="str">
        <f>'[3]Rekapitulace stavby'!K6</f>
        <v>Modernizace tepelného hospodářství</v>
      </c>
      <c r="G6" s="557"/>
      <c r="H6" s="557"/>
      <c r="I6" s="557"/>
      <c r="J6" s="557"/>
      <c r="K6" s="557"/>
      <c r="L6" s="557"/>
      <c r="M6" s="557"/>
      <c r="N6" s="557"/>
      <c r="O6" s="557"/>
      <c r="P6" s="557"/>
      <c r="Q6" s="215"/>
      <c r="R6" s="214"/>
    </row>
    <row r="7" spans="1:66" s="222" customFormat="1" ht="32.85" customHeight="1" x14ac:dyDescent="0.3">
      <c r="B7" s="184"/>
      <c r="C7" s="224"/>
      <c r="D7" s="326" t="s">
        <v>122</v>
      </c>
      <c r="E7" s="224"/>
      <c r="F7" s="621" t="s">
        <v>1961</v>
      </c>
      <c r="G7" s="559"/>
      <c r="H7" s="559"/>
      <c r="I7" s="559"/>
      <c r="J7" s="559"/>
      <c r="K7" s="559"/>
      <c r="L7" s="559"/>
      <c r="M7" s="559"/>
      <c r="N7" s="559"/>
      <c r="O7" s="559"/>
      <c r="P7" s="559"/>
      <c r="Q7" s="224"/>
      <c r="R7" s="203"/>
    </row>
    <row r="8" spans="1:66" s="222" customFormat="1" ht="14.45" customHeight="1" x14ac:dyDescent="0.3">
      <c r="B8" s="184"/>
      <c r="C8" s="224"/>
      <c r="D8" s="292" t="s">
        <v>1799</v>
      </c>
      <c r="E8" s="224"/>
      <c r="F8" s="293" t="s">
        <v>5</v>
      </c>
      <c r="G8" s="224"/>
      <c r="H8" s="224"/>
      <c r="I8" s="224"/>
      <c r="J8" s="224"/>
      <c r="K8" s="224"/>
      <c r="L8" s="224"/>
      <c r="M8" s="292" t="s">
        <v>20</v>
      </c>
      <c r="N8" s="224"/>
      <c r="O8" s="293" t="s">
        <v>5</v>
      </c>
      <c r="P8" s="224"/>
      <c r="Q8" s="224"/>
      <c r="R8" s="203"/>
    </row>
    <row r="9" spans="1:66" s="222" customFormat="1" ht="14.45" customHeight="1" x14ac:dyDescent="0.3">
      <c r="B9" s="184"/>
      <c r="C9" s="224"/>
      <c r="D9" s="292" t="s">
        <v>21</v>
      </c>
      <c r="E9" s="224"/>
      <c r="F9" s="293" t="s">
        <v>22</v>
      </c>
      <c r="G9" s="224"/>
      <c r="H9" s="224"/>
      <c r="I9" s="224"/>
      <c r="J9" s="224"/>
      <c r="K9" s="224"/>
      <c r="L9" s="224"/>
      <c r="M9" s="292" t="s">
        <v>23</v>
      </c>
      <c r="N9" s="224"/>
      <c r="O9" s="622" t="str">
        <f>'[3]Rekapitulace stavby'!AN8</f>
        <v>10. 5. 2018</v>
      </c>
      <c r="P9" s="622"/>
      <c r="Q9" s="224"/>
      <c r="R9" s="203"/>
    </row>
    <row r="10" spans="1:66" s="222" customFormat="1" ht="10.9" customHeight="1" x14ac:dyDescent="0.3">
      <c r="B10" s="18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03"/>
    </row>
    <row r="11" spans="1:66" s="222" customFormat="1" ht="14.45" customHeight="1" x14ac:dyDescent="0.3">
      <c r="B11" s="184"/>
      <c r="C11" s="224"/>
      <c r="D11" s="292" t="s">
        <v>1786</v>
      </c>
      <c r="E11" s="224"/>
      <c r="F11" s="224"/>
      <c r="G11" s="224"/>
      <c r="H11" s="224"/>
      <c r="I11" s="224"/>
      <c r="J11" s="224"/>
      <c r="K11" s="224"/>
      <c r="L11" s="224"/>
      <c r="M11" s="292" t="s">
        <v>25</v>
      </c>
      <c r="N11" s="224"/>
      <c r="O11" s="616" t="str">
        <f>IF('[3]Rekapitulace stavby'!AN10="","",'[3]Rekapitulace stavby'!AN10)</f>
        <v/>
      </c>
      <c r="P11" s="616"/>
      <c r="Q11" s="224"/>
      <c r="R11" s="203"/>
    </row>
    <row r="12" spans="1:66" s="222" customFormat="1" ht="18" customHeight="1" x14ac:dyDescent="0.3">
      <c r="B12" s="184"/>
      <c r="C12" s="224"/>
      <c r="D12" s="224"/>
      <c r="E12" s="293" t="str">
        <f>IF('[3]Rekapitulace stavby'!E11="","",'[3]Rekapitulace stavby'!E11)</f>
        <v xml:space="preserve"> </v>
      </c>
      <c r="F12" s="224"/>
      <c r="G12" s="224"/>
      <c r="H12" s="224"/>
      <c r="I12" s="224"/>
      <c r="J12" s="224"/>
      <c r="K12" s="224"/>
      <c r="L12" s="224"/>
      <c r="M12" s="292" t="s">
        <v>26</v>
      </c>
      <c r="N12" s="224"/>
      <c r="O12" s="616" t="str">
        <f>IF('[3]Rekapitulace stavby'!AN11="","",'[3]Rekapitulace stavby'!AN11)</f>
        <v/>
      </c>
      <c r="P12" s="616"/>
      <c r="Q12" s="224"/>
      <c r="R12" s="203"/>
    </row>
    <row r="13" spans="1:66" s="222" customFormat="1" ht="6.95" customHeight="1" x14ac:dyDescent="0.3">
      <c r="B13" s="18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03"/>
    </row>
    <row r="14" spans="1:66" s="222" customFormat="1" ht="14.45" customHeight="1" x14ac:dyDescent="0.3">
      <c r="B14" s="184"/>
      <c r="C14" s="224"/>
      <c r="D14" s="292" t="s">
        <v>1785</v>
      </c>
      <c r="E14" s="224"/>
      <c r="F14" s="224"/>
      <c r="G14" s="224"/>
      <c r="H14" s="224"/>
      <c r="I14" s="224"/>
      <c r="J14" s="224"/>
      <c r="K14" s="224"/>
      <c r="L14" s="224"/>
      <c r="M14" s="292" t="s">
        <v>25</v>
      </c>
      <c r="N14" s="224"/>
      <c r="O14" s="616" t="str">
        <f>IF('[3]Rekapitulace stavby'!AN13="","",'[3]Rekapitulace stavby'!AN13)</f>
        <v/>
      </c>
      <c r="P14" s="616"/>
      <c r="Q14" s="224"/>
      <c r="R14" s="203"/>
    </row>
    <row r="15" spans="1:66" s="222" customFormat="1" ht="18" customHeight="1" x14ac:dyDescent="0.3">
      <c r="B15" s="184"/>
      <c r="C15" s="224"/>
      <c r="D15" s="224"/>
      <c r="E15" s="293" t="str">
        <f>IF('[3]Rekapitulace stavby'!E14="","",'[3]Rekapitulace stavby'!E14)</f>
        <v xml:space="preserve"> </v>
      </c>
      <c r="F15" s="224"/>
      <c r="G15" s="224"/>
      <c r="H15" s="224"/>
      <c r="I15" s="224"/>
      <c r="J15" s="224"/>
      <c r="K15" s="224"/>
      <c r="L15" s="224"/>
      <c r="M15" s="292" t="s">
        <v>26</v>
      </c>
      <c r="N15" s="224"/>
      <c r="O15" s="616" t="str">
        <f>IF('[3]Rekapitulace stavby'!AN14="","",'[3]Rekapitulace stavby'!AN14)</f>
        <v/>
      </c>
      <c r="P15" s="616"/>
      <c r="Q15" s="224"/>
      <c r="R15" s="203"/>
    </row>
    <row r="16" spans="1:66" s="222" customFormat="1" ht="6.95" customHeight="1" x14ac:dyDescent="0.3">
      <c r="B16" s="18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03"/>
    </row>
    <row r="17" spans="2:18" s="222" customFormat="1" ht="14.45" customHeight="1" x14ac:dyDescent="0.3">
      <c r="B17" s="184"/>
      <c r="C17" s="224"/>
      <c r="D17" s="292" t="s">
        <v>28</v>
      </c>
      <c r="E17" s="224"/>
      <c r="F17" s="224"/>
      <c r="G17" s="224"/>
      <c r="H17" s="224"/>
      <c r="I17" s="224"/>
      <c r="J17" s="224"/>
      <c r="K17" s="224"/>
      <c r="L17" s="224"/>
      <c r="M17" s="292" t="s">
        <v>25</v>
      </c>
      <c r="N17" s="224"/>
      <c r="O17" s="616" t="str">
        <f>IF('[3]Rekapitulace stavby'!AN16="","",'[3]Rekapitulace stavby'!AN16)</f>
        <v/>
      </c>
      <c r="P17" s="616"/>
      <c r="Q17" s="224"/>
      <c r="R17" s="203"/>
    </row>
    <row r="18" spans="2:18" s="222" customFormat="1" ht="18" customHeight="1" x14ac:dyDescent="0.3">
      <c r="B18" s="184"/>
      <c r="C18" s="224"/>
      <c r="D18" s="224"/>
      <c r="E18" s="293" t="str">
        <f>IF('[3]Rekapitulace stavby'!E17="","",'[3]Rekapitulace stavby'!E17)</f>
        <v xml:space="preserve"> </v>
      </c>
      <c r="F18" s="224"/>
      <c r="G18" s="224"/>
      <c r="H18" s="224"/>
      <c r="I18" s="224"/>
      <c r="J18" s="224"/>
      <c r="K18" s="224"/>
      <c r="L18" s="224"/>
      <c r="M18" s="292" t="s">
        <v>26</v>
      </c>
      <c r="N18" s="224"/>
      <c r="O18" s="616" t="str">
        <f>IF('[3]Rekapitulace stavby'!AN17="","",'[3]Rekapitulace stavby'!AN17)</f>
        <v/>
      </c>
      <c r="P18" s="616"/>
      <c r="Q18" s="224"/>
      <c r="R18" s="203"/>
    </row>
    <row r="19" spans="2:18" s="222" customFormat="1" ht="6.95" customHeight="1" x14ac:dyDescent="0.3">
      <c r="B19" s="18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03"/>
    </row>
    <row r="20" spans="2:18" s="222" customFormat="1" ht="14.45" customHeight="1" x14ac:dyDescent="0.3">
      <c r="B20" s="184"/>
      <c r="C20" s="224"/>
      <c r="D20" s="292" t="s">
        <v>1784</v>
      </c>
      <c r="E20" s="224"/>
      <c r="F20" s="224"/>
      <c r="G20" s="224"/>
      <c r="H20" s="224"/>
      <c r="I20" s="224"/>
      <c r="J20" s="224"/>
      <c r="K20" s="224"/>
      <c r="L20" s="224"/>
      <c r="M20" s="292" t="s">
        <v>25</v>
      </c>
      <c r="N20" s="224"/>
      <c r="O20" s="616" t="str">
        <f>IF('[3]Rekapitulace stavby'!AN19="","",'[3]Rekapitulace stavby'!AN19)</f>
        <v/>
      </c>
      <c r="P20" s="616"/>
      <c r="Q20" s="224"/>
      <c r="R20" s="203"/>
    </row>
    <row r="21" spans="2:18" s="222" customFormat="1" ht="18" customHeight="1" x14ac:dyDescent="0.3">
      <c r="B21" s="184"/>
      <c r="C21" s="224"/>
      <c r="D21" s="224"/>
      <c r="E21" s="293" t="str">
        <f>IF('[3]Rekapitulace stavby'!E20="","",'[3]Rekapitulace stavby'!E20)</f>
        <v xml:space="preserve"> </v>
      </c>
      <c r="F21" s="224"/>
      <c r="G21" s="224"/>
      <c r="H21" s="224"/>
      <c r="I21" s="224"/>
      <c r="J21" s="224"/>
      <c r="K21" s="224"/>
      <c r="L21" s="224"/>
      <c r="M21" s="292" t="s">
        <v>26</v>
      </c>
      <c r="N21" s="224"/>
      <c r="O21" s="616" t="str">
        <f>IF('[3]Rekapitulace stavby'!AN20="","",'[3]Rekapitulace stavby'!AN20)</f>
        <v/>
      </c>
      <c r="P21" s="616"/>
      <c r="Q21" s="224"/>
      <c r="R21" s="203"/>
    </row>
    <row r="22" spans="2:18" s="222" customFormat="1" ht="6.95" customHeight="1" x14ac:dyDescent="0.3">
      <c r="B22" s="18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03"/>
    </row>
    <row r="23" spans="2:18" s="222" customFormat="1" ht="14.45" customHeight="1" x14ac:dyDescent="0.3">
      <c r="B23" s="184"/>
      <c r="C23" s="224"/>
      <c r="D23" s="292" t="s">
        <v>30</v>
      </c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03"/>
    </row>
    <row r="24" spans="2:18" s="222" customFormat="1" ht="16.5" customHeight="1" x14ac:dyDescent="0.3">
      <c r="B24" s="184"/>
      <c r="C24" s="224"/>
      <c r="D24" s="224"/>
      <c r="E24" s="547" t="s">
        <v>5</v>
      </c>
      <c r="F24" s="547"/>
      <c r="G24" s="547"/>
      <c r="H24" s="547"/>
      <c r="I24" s="547"/>
      <c r="J24" s="547"/>
      <c r="K24" s="547"/>
      <c r="L24" s="547"/>
      <c r="M24" s="224"/>
      <c r="N24" s="224"/>
      <c r="O24" s="224"/>
      <c r="P24" s="224"/>
      <c r="Q24" s="224"/>
      <c r="R24" s="203"/>
    </row>
    <row r="25" spans="2:18" s="222" customFormat="1" ht="6.95" customHeight="1" x14ac:dyDescent="0.3">
      <c r="B25" s="18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03"/>
    </row>
    <row r="26" spans="2:18" s="222" customFormat="1" ht="6.95" customHeight="1" x14ac:dyDescent="0.3">
      <c r="B26" s="184"/>
      <c r="C26" s="224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224"/>
      <c r="R26" s="203"/>
    </row>
    <row r="27" spans="2:18" s="222" customFormat="1" ht="14.45" customHeight="1" x14ac:dyDescent="0.3">
      <c r="B27" s="184"/>
      <c r="C27" s="224"/>
      <c r="D27" s="325" t="s">
        <v>1783</v>
      </c>
      <c r="E27" s="224"/>
      <c r="F27" s="224"/>
      <c r="G27" s="224"/>
      <c r="H27" s="224"/>
      <c r="I27" s="224"/>
      <c r="J27" s="224"/>
      <c r="K27" s="224"/>
      <c r="L27" s="224"/>
      <c r="M27" s="624">
        <f>N88</f>
        <v>0</v>
      </c>
      <c r="N27" s="624"/>
      <c r="O27" s="624"/>
      <c r="P27" s="624"/>
      <c r="Q27" s="224"/>
      <c r="R27" s="203"/>
    </row>
    <row r="28" spans="2:18" s="222" customFormat="1" ht="14.45" customHeight="1" x14ac:dyDescent="0.3">
      <c r="B28" s="184"/>
      <c r="C28" s="224"/>
      <c r="D28" s="324" t="s">
        <v>1074</v>
      </c>
      <c r="E28" s="224"/>
      <c r="F28" s="224"/>
      <c r="G28" s="224"/>
      <c r="H28" s="224"/>
      <c r="I28" s="224"/>
      <c r="J28" s="224"/>
      <c r="K28" s="224"/>
      <c r="L28" s="224"/>
      <c r="M28" s="624">
        <f>N103</f>
        <v>0</v>
      </c>
      <c r="N28" s="624"/>
      <c r="O28" s="624"/>
      <c r="P28" s="624"/>
      <c r="Q28" s="224"/>
      <c r="R28" s="203"/>
    </row>
    <row r="29" spans="2:18" s="222" customFormat="1" ht="6.95" customHeight="1" x14ac:dyDescent="0.3">
      <c r="B29" s="18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03"/>
    </row>
    <row r="30" spans="2:18" s="222" customFormat="1" ht="25.35" customHeight="1" x14ac:dyDescent="0.3">
      <c r="B30" s="184"/>
      <c r="C30" s="224"/>
      <c r="D30" s="323" t="s">
        <v>32</v>
      </c>
      <c r="E30" s="224"/>
      <c r="F30" s="224"/>
      <c r="G30" s="224"/>
      <c r="H30" s="224"/>
      <c r="I30" s="224"/>
      <c r="J30" s="224"/>
      <c r="K30" s="224"/>
      <c r="L30" s="224"/>
      <c r="M30" s="625">
        <f>ROUND(M27+M28,2)</f>
        <v>0</v>
      </c>
      <c r="N30" s="559"/>
      <c r="O30" s="559"/>
      <c r="P30" s="559"/>
      <c r="Q30" s="224"/>
      <c r="R30" s="203"/>
    </row>
    <row r="31" spans="2:18" s="222" customFormat="1" ht="6.95" customHeight="1" x14ac:dyDescent="0.3">
      <c r="B31" s="184"/>
      <c r="C31" s="224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224"/>
      <c r="R31" s="203"/>
    </row>
    <row r="32" spans="2:18" s="222" customFormat="1" ht="14.45" customHeight="1" x14ac:dyDescent="0.3">
      <c r="B32" s="184"/>
      <c r="C32" s="224"/>
      <c r="D32" s="322" t="s">
        <v>36</v>
      </c>
      <c r="E32" s="322" t="s">
        <v>37</v>
      </c>
      <c r="F32" s="321">
        <v>0.21</v>
      </c>
      <c r="G32" s="320" t="s">
        <v>1798</v>
      </c>
      <c r="H32" s="623">
        <f>ROUND((SUM(BE103:BE104)+SUM(BE122:BE180)), 2)</f>
        <v>0</v>
      </c>
      <c r="I32" s="559"/>
      <c r="J32" s="559"/>
      <c r="K32" s="224"/>
      <c r="L32" s="224"/>
      <c r="M32" s="623">
        <f>ROUND(ROUND((SUM(BE103:BE104)+SUM(BE122:BE180)), 2)*F32, 2)</f>
        <v>0</v>
      </c>
      <c r="N32" s="559"/>
      <c r="O32" s="559"/>
      <c r="P32" s="559"/>
      <c r="Q32" s="224"/>
      <c r="R32" s="203"/>
    </row>
    <row r="33" spans="2:18" s="222" customFormat="1" ht="14.45" customHeight="1" x14ac:dyDescent="0.3">
      <c r="B33" s="184"/>
      <c r="C33" s="224"/>
      <c r="D33" s="224"/>
      <c r="E33" s="322" t="s">
        <v>38</v>
      </c>
      <c r="F33" s="321">
        <v>0.15</v>
      </c>
      <c r="G33" s="320" t="s">
        <v>1798</v>
      </c>
      <c r="H33" s="623">
        <f>ROUND((SUM(BF103:BF104)+SUM(BF122:BF180)), 2)</f>
        <v>0</v>
      </c>
      <c r="I33" s="559"/>
      <c r="J33" s="559"/>
      <c r="K33" s="224"/>
      <c r="L33" s="224"/>
      <c r="M33" s="623">
        <f>ROUND(ROUND((SUM(BF103:BF104)+SUM(BF122:BF180)), 2)*F33, 2)</f>
        <v>0</v>
      </c>
      <c r="N33" s="559"/>
      <c r="O33" s="559"/>
      <c r="P33" s="559"/>
      <c r="Q33" s="224"/>
      <c r="R33" s="203"/>
    </row>
    <row r="34" spans="2:18" s="222" customFormat="1" ht="14.45" hidden="1" customHeight="1" x14ac:dyDescent="0.3">
      <c r="B34" s="184"/>
      <c r="C34" s="224"/>
      <c r="D34" s="224"/>
      <c r="E34" s="322" t="s">
        <v>39</v>
      </c>
      <c r="F34" s="321">
        <v>0.21</v>
      </c>
      <c r="G34" s="320" t="s">
        <v>1798</v>
      </c>
      <c r="H34" s="623">
        <f>ROUND((SUM(BG103:BG104)+SUM(BG122:BG180)), 2)</f>
        <v>0</v>
      </c>
      <c r="I34" s="559"/>
      <c r="J34" s="559"/>
      <c r="K34" s="224"/>
      <c r="L34" s="224"/>
      <c r="M34" s="623">
        <v>0</v>
      </c>
      <c r="N34" s="559"/>
      <c r="O34" s="559"/>
      <c r="P34" s="559"/>
      <c r="Q34" s="224"/>
      <c r="R34" s="203"/>
    </row>
    <row r="35" spans="2:18" s="222" customFormat="1" ht="14.45" hidden="1" customHeight="1" x14ac:dyDescent="0.3">
      <c r="B35" s="184"/>
      <c r="C35" s="224"/>
      <c r="D35" s="224"/>
      <c r="E35" s="322" t="s">
        <v>40</v>
      </c>
      <c r="F35" s="321">
        <v>0.15</v>
      </c>
      <c r="G35" s="320" t="s">
        <v>1798</v>
      </c>
      <c r="H35" s="623">
        <f>ROUND((SUM(BH103:BH104)+SUM(BH122:BH180)), 2)</f>
        <v>0</v>
      </c>
      <c r="I35" s="559"/>
      <c r="J35" s="559"/>
      <c r="K35" s="224"/>
      <c r="L35" s="224"/>
      <c r="M35" s="623">
        <v>0</v>
      </c>
      <c r="N35" s="559"/>
      <c r="O35" s="559"/>
      <c r="P35" s="559"/>
      <c r="Q35" s="224"/>
      <c r="R35" s="203"/>
    </row>
    <row r="36" spans="2:18" s="222" customFormat="1" ht="14.45" hidden="1" customHeight="1" x14ac:dyDescent="0.3">
      <c r="B36" s="184"/>
      <c r="C36" s="224"/>
      <c r="D36" s="224"/>
      <c r="E36" s="322" t="s">
        <v>41</v>
      </c>
      <c r="F36" s="321">
        <v>0</v>
      </c>
      <c r="G36" s="320" t="s">
        <v>1798</v>
      </c>
      <c r="H36" s="623">
        <f>ROUND((SUM(BI103:BI104)+SUM(BI122:BI180)), 2)</f>
        <v>0</v>
      </c>
      <c r="I36" s="559"/>
      <c r="J36" s="559"/>
      <c r="K36" s="224"/>
      <c r="L36" s="224"/>
      <c r="M36" s="623">
        <v>0</v>
      </c>
      <c r="N36" s="559"/>
      <c r="O36" s="559"/>
      <c r="P36" s="559"/>
      <c r="Q36" s="224"/>
      <c r="R36" s="203"/>
    </row>
    <row r="37" spans="2:18" s="222" customFormat="1" ht="6.95" customHeight="1" x14ac:dyDescent="0.3">
      <c r="B37" s="18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03"/>
    </row>
    <row r="38" spans="2:18" s="222" customFormat="1" ht="25.35" customHeight="1" x14ac:dyDescent="0.3">
      <c r="B38" s="184"/>
      <c r="C38" s="205"/>
      <c r="D38" s="319" t="s">
        <v>42</v>
      </c>
      <c r="E38" s="208"/>
      <c r="F38" s="208"/>
      <c r="G38" s="318" t="s">
        <v>43</v>
      </c>
      <c r="H38" s="317" t="s">
        <v>44</v>
      </c>
      <c r="I38" s="208"/>
      <c r="J38" s="208"/>
      <c r="K38" s="208"/>
      <c r="L38" s="629">
        <f>SUM(M30:M36)</f>
        <v>0</v>
      </c>
      <c r="M38" s="629"/>
      <c r="N38" s="629"/>
      <c r="O38" s="629"/>
      <c r="P38" s="630"/>
      <c r="Q38" s="205"/>
      <c r="R38" s="203"/>
    </row>
    <row r="39" spans="2:18" s="222" customFormat="1" ht="14.45" customHeight="1" x14ac:dyDescent="0.3">
      <c r="B39" s="18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03"/>
    </row>
    <row r="40" spans="2:18" s="222" customFormat="1" ht="14.45" customHeight="1" x14ac:dyDescent="0.3">
      <c r="B40" s="18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03"/>
    </row>
    <row r="41" spans="2:18" x14ac:dyDescent="0.3">
      <c r="B41" s="216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4"/>
    </row>
    <row r="42" spans="2:18" x14ac:dyDescent="0.3">
      <c r="B42" s="216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4"/>
    </row>
    <row r="43" spans="2:18" x14ac:dyDescent="0.3">
      <c r="B43" s="216"/>
      <c r="C43" s="215"/>
      <c r="D43" s="215"/>
      <c r="E43" s="215"/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4"/>
    </row>
    <row r="44" spans="2:18" x14ac:dyDescent="0.3">
      <c r="B44" s="216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4"/>
    </row>
    <row r="45" spans="2:18" x14ac:dyDescent="0.3">
      <c r="B45" s="216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4"/>
    </row>
    <row r="46" spans="2:18" x14ac:dyDescent="0.3">
      <c r="B46" s="216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4"/>
    </row>
    <row r="47" spans="2:18" x14ac:dyDescent="0.3">
      <c r="B47" s="216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4"/>
    </row>
    <row r="48" spans="2:18" x14ac:dyDescent="0.3">
      <c r="B48" s="216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4"/>
    </row>
    <row r="49" spans="2:18" x14ac:dyDescent="0.3">
      <c r="B49" s="216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4"/>
    </row>
    <row r="50" spans="2:18" s="222" customFormat="1" ht="15" x14ac:dyDescent="0.3">
      <c r="B50" s="184"/>
      <c r="C50" s="224"/>
      <c r="D50" s="316" t="s">
        <v>1073</v>
      </c>
      <c r="E50" s="196"/>
      <c r="F50" s="196"/>
      <c r="G50" s="196"/>
      <c r="H50" s="315"/>
      <c r="I50" s="224"/>
      <c r="J50" s="316" t="s">
        <v>1797</v>
      </c>
      <c r="K50" s="196"/>
      <c r="L50" s="196"/>
      <c r="M50" s="196"/>
      <c r="N50" s="196"/>
      <c r="O50" s="196"/>
      <c r="P50" s="315"/>
      <c r="Q50" s="224"/>
      <c r="R50" s="203"/>
    </row>
    <row r="51" spans="2:18" x14ac:dyDescent="0.3">
      <c r="B51" s="216"/>
      <c r="C51" s="215"/>
      <c r="D51" s="314"/>
      <c r="E51" s="215"/>
      <c r="F51" s="215"/>
      <c r="G51" s="215"/>
      <c r="H51" s="313"/>
      <c r="I51" s="215"/>
      <c r="J51" s="314"/>
      <c r="K51" s="215"/>
      <c r="L51" s="215"/>
      <c r="M51" s="215"/>
      <c r="N51" s="215"/>
      <c r="O51" s="215"/>
      <c r="P51" s="313"/>
      <c r="Q51" s="215"/>
      <c r="R51" s="214"/>
    </row>
    <row r="52" spans="2:18" x14ac:dyDescent="0.3">
      <c r="B52" s="216"/>
      <c r="C52" s="215"/>
      <c r="D52" s="314"/>
      <c r="E52" s="215"/>
      <c r="F52" s="215"/>
      <c r="G52" s="215"/>
      <c r="H52" s="313"/>
      <c r="I52" s="215"/>
      <c r="J52" s="314"/>
      <c r="K52" s="215"/>
      <c r="L52" s="215"/>
      <c r="M52" s="215"/>
      <c r="N52" s="215"/>
      <c r="O52" s="215"/>
      <c r="P52" s="313"/>
      <c r="Q52" s="215"/>
      <c r="R52" s="214"/>
    </row>
    <row r="53" spans="2:18" x14ac:dyDescent="0.3">
      <c r="B53" s="216"/>
      <c r="C53" s="215"/>
      <c r="D53" s="314"/>
      <c r="E53" s="215"/>
      <c r="F53" s="215"/>
      <c r="G53" s="215"/>
      <c r="H53" s="313"/>
      <c r="I53" s="215"/>
      <c r="J53" s="314"/>
      <c r="K53" s="215"/>
      <c r="L53" s="215"/>
      <c r="M53" s="215"/>
      <c r="N53" s="215"/>
      <c r="O53" s="215"/>
      <c r="P53" s="313"/>
      <c r="Q53" s="215"/>
      <c r="R53" s="214"/>
    </row>
    <row r="54" spans="2:18" x14ac:dyDescent="0.3">
      <c r="B54" s="216"/>
      <c r="C54" s="215"/>
      <c r="D54" s="314"/>
      <c r="E54" s="215"/>
      <c r="F54" s="215"/>
      <c r="G54" s="215"/>
      <c r="H54" s="313"/>
      <c r="I54" s="215"/>
      <c r="J54" s="314"/>
      <c r="K54" s="215"/>
      <c r="L54" s="215"/>
      <c r="M54" s="215"/>
      <c r="N54" s="215"/>
      <c r="O54" s="215"/>
      <c r="P54" s="313"/>
      <c r="Q54" s="215"/>
      <c r="R54" s="214"/>
    </row>
    <row r="55" spans="2:18" x14ac:dyDescent="0.3">
      <c r="B55" s="216"/>
      <c r="C55" s="215"/>
      <c r="D55" s="314"/>
      <c r="E55" s="215"/>
      <c r="F55" s="215"/>
      <c r="G55" s="215"/>
      <c r="H55" s="313"/>
      <c r="I55" s="215"/>
      <c r="J55" s="314"/>
      <c r="K55" s="215"/>
      <c r="L55" s="215"/>
      <c r="M55" s="215"/>
      <c r="N55" s="215"/>
      <c r="O55" s="215"/>
      <c r="P55" s="313"/>
      <c r="Q55" s="215"/>
      <c r="R55" s="214"/>
    </row>
    <row r="56" spans="2:18" x14ac:dyDescent="0.3">
      <c r="B56" s="216"/>
      <c r="C56" s="215"/>
      <c r="D56" s="314"/>
      <c r="E56" s="215"/>
      <c r="F56" s="215"/>
      <c r="G56" s="215"/>
      <c r="H56" s="313"/>
      <c r="I56" s="215"/>
      <c r="J56" s="314"/>
      <c r="K56" s="215"/>
      <c r="L56" s="215"/>
      <c r="M56" s="215"/>
      <c r="N56" s="215"/>
      <c r="O56" s="215"/>
      <c r="P56" s="313"/>
      <c r="Q56" s="215"/>
      <c r="R56" s="214"/>
    </row>
    <row r="57" spans="2:18" x14ac:dyDescent="0.3">
      <c r="B57" s="216"/>
      <c r="C57" s="215"/>
      <c r="D57" s="314"/>
      <c r="E57" s="215"/>
      <c r="F57" s="215"/>
      <c r="G57" s="215"/>
      <c r="H57" s="313"/>
      <c r="I57" s="215"/>
      <c r="J57" s="314"/>
      <c r="K57" s="215"/>
      <c r="L57" s="215"/>
      <c r="M57" s="215"/>
      <c r="N57" s="215"/>
      <c r="O57" s="215"/>
      <c r="P57" s="313"/>
      <c r="Q57" s="215"/>
      <c r="R57" s="214"/>
    </row>
    <row r="58" spans="2:18" x14ac:dyDescent="0.3">
      <c r="B58" s="216"/>
      <c r="C58" s="215"/>
      <c r="D58" s="314"/>
      <c r="E58" s="215"/>
      <c r="F58" s="215"/>
      <c r="G58" s="215"/>
      <c r="H58" s="313"/>
      <c r="I58" s="215"/>
      <c r="J58" s="314"/>
      <c r="K58" s="215"/>
      <c r="L58" s="215"/>
      <c r="M58" s="215"/>
      <c r="N58" s="215"/>
      <c r="O58" s="215"/>
      <c r="P58" s="313"/>
      <c r="Q58" s="215"/>
      <c r="R58" s="214"/>
    </row>
    <row r="59" spans="2:18" s="222" customFormat="1" ht="15" x14ac:dyDescent="0.3">
      <c r="B59" s="184"/>
      <c r="C59" s="224"/>
      <c r="D59" s="312" t="s">
        <v>1794</v>
      </c>
      <c r="E59" s="310"/>
      <c r="F59" s="310"/>
      <c r="G59" s="311" t="s">
        <v>1793</v>
      </c>
      <c r="H59" s="309"/>
      <c r="I59" s="224"/>
      <c r="J59" s="312" t="s">
        <v>1794</v>
      </c>
      <c r="K59" s="310"/>
      <c r="L59" s="310"/>
      <c r="M59" s="310"/>
      <c r="N59" s="311" t="s">
        <v>1793</v>
      </c>
      <c r="O59" s="310"/>
      <c r="P59" s="309"/>
      <c r="Q59" s="224"/>
      <c r="R59" s="203"/>
    </row>
    <row r="60" spans="2:18" x14ac:dyDescent="0.3">
      <c r="B60" s="216"/>
      <c r="C60" s="215"/>
      <c r="D60" s="215"/>
      <c r="E60" s="215"/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4"/>
    </row>
    <row r="61" spans="2:18" s="222" customFormat="1" ht="15" x14ac:dyDescent="0.3">
      <c r="B61" s="184"/>
      <c r="C61" s="224"/>
      <c r="D61" s="316" t="s">
        <v>1796</v>
      </c>
      <c r="E61" s="196"/>
      <c r="F61" s="196"/>
      <c r="G61" s="196"/>
      <c r="H61" s="315"/>
      <c r="I61" s="224"/>
      <c r="J61" s="316" t="s">
        <v>1795</v>
      </c>
      <c r="K61" s="196"/>
      <c r="L61" s="196"/>
      <c r="M61" s="196"/>
      <c r="N61" s="196"/>
      <c r="O61" s="196"/>
      <c r="P61" s="315"/>
      <c r="Q61" s="224"/>
      <c r="R61" s="203"/>
    </row>
    <row r="62" spans="2:18" x14ac:dyDescent="0.3">
      <c r="B62" s="216"/>
      <c r="C62" s="215"/>
      <c r="D62" s="314"/>
      <c r="E62" s="215"/>
      <c r="F62" s="215"/>
      <c r="G62" s="215"/>
      <c r="H62" s="313"/>
      <c r="I62" s="215"/>
      <c r="J62" s="314"/>
      <c r="K62" s="215"/>
      <c r="L62" s="215"/>
      <c r="M62" s="215"/>
      <c r="N62" s="215"/>
      <c r="O62" s="215"/>
      <c r="P62" s="313"/>
      <c r="Q62" s="215"/>
      <c r="R62" s="214"/>
    </row>
    <row r="63" spans="2:18" x14ac:dyDescent="0.3">
      <c r="B63" s="216"/>
      <c r="C63" s="215"/>
      <c r="D63" s="314"/>
      <c r="E63" s="215"/>
      <c r="F63" s="215"/>
      <c r="G63" s="215"/>
      <c r="H63" s="313"/>
      <c r="I63" s="215"/>
      <c r="J63" s="314"/>
      <c r="K63" s="215"/>
      <c r="L63" s="215"/>
      <c r="M63" s="215"/>
      <c r="N63" s="215"/>
      <c r="O63" s="215"/>
      <c r="P63" s="313"/>
      <c r="Q63" s="215"/>
      <c r="R63" s="214"/>
    </row>
    <row r="64" spans="2:18" x14ac:dyDescent="0.3">
      <c r="B64" s="216"/>
      <c r="C64" s="215"/>
      <c r="D64" s="314"/>
      <c r="E64" s="215"/>
      <c r="F64" s="215"/>
      <c r="G64" s="215"/>
      <c r="H64" s="313"/>
      <c r="I64" s="215"/>
      <c r="J64" s="314"/>
      <c r="K64" s="215"/>
      <c r="L64" s="215"/>
      <c r="M64" s="215"/>
      <c r="N64" s="215"/>
      <c r="O64" s="215"/>
      <c r="P64" s="313"/>
      <c r="Q64" s="215"/>
      <c r="R64" s="214"/>
    </row>
    <row r="65" spans="2:18" x14ac:dyDescent="0.3">
      <c r="B65" s="216"/>
      <c r="C65" s="215"/>
      <c r="D65" s="314"/>
      <c r="E65" s="215"/>
      <c r="F65" s="215"/>
      <c r="G65" s="215"/>
      <c r="H65" s="313"/>
      <c r="I65" s="215"/>
      <c r="J65" s="314"/>
      <c r="K65" s="215"/>
      <c r="L65" s="215"/>
      <c r="M65" s="215"/>
      <c r="N65" s="215"/>
      <c r="O65" s="215"/>
      <c r="P65" s="313"/>
      <c r="Q65" s="215"/>
      <c r="R65" s="214"/>
    </row>
    <row r="66" spans="2:18" x14ac:dyDescent="0.3">
      <c r="B66" s="216"/>
      <c r="C66" s="215"/>
      <c r="D66" s="314"/>
      <c r="E66" s="215"/>
      <c r="F66" s="215"/>
      <c r="G66" s="215"/>
      <c r="H66" s="313"/>
      <c r="I66" s="215"/>
      <c r="J66" s="314"/>
      <c r="K66" s="215"/>
      <c r="L66" s="215"/>
      <c r="M66" s="215"/>
      <c r="N66" s="215"/>
      <c r="O66" s="215"/>
      <c r="P66" s="313"/>
      <c r="Q66" s="215"/>
      <c r="R66" s="214"/>
    </row>
    <row r="67" spans="2:18" x14ac:dyDescent="0.3">
      <c r="B67" s="216"/>
      <c r="C67" s="215"/>
      <c r="D67" s="314"/>
      <c r="E67" s="215"/>
      <c r="F67" s="215"/>
      <c r="G67" s="215"/>
      <c r="H67" s="313"/>
      <c r="I67" s="215"/>
      <c r="J67" s="314"/>
      <c r="K67" s="215"/>
      <c r="L67" s="215"/>
      <c r="M67" s="215"/>
      <c r="N67" s="215"/>
      <c r="O67" s="215"/>
      <c r="P67" s="313"/>
      <c r="Q67" s="215"/>
      <c r="R67" s="214"/>
    </row>
    <row r="68" spans="2:18" x14ac:dyDescent="0.3">
      <c r="B68" s="216"/>
      <c r="C68" s="215"/>
      <c r="D68" s="314"/>
      <c r="E68" s="215"/>
      <c r="F68" s="215"/>
      <c r="G68" s="215"/>
      <c r="H68" s="313"/>
      <c r="I68" s="215"/>
      <c r="J68" s="314"/>
      <c r="K68" s="215"/>
      <c r="L68" s="215"/>
      <c r="M68" s="215"/>
      <c r="N68" s="215"/>
      <c r="O68" s="215"/>
      <c r="P68" s="313"/>
      <c r="Q68" s="215"/>
      <c r="R68" s="214"/>
    </row>
    <row r="69" spans="2:18" x14ac:dyDescent="0.3">
      <c r="B69" s="216"/>
      <c r="C69" s="215"/>
      <c r="D69" s="314"/>
      <c r="E69" s="215"/>
      <c r="F69" s="215"/>
      <c r="G69" s="215"/>
      <c r="H69" s="313"/>
      <c r="I69" s="215"/>
      <c r="J69" s="314"/>
      <c r="K69" s="215"/>
      <c r="L69" s="215"/>
      <c r="M69" s="215"/>
      <c r="N69" s="215"/>
      <c r="O69" s="215"/>
      <c r="P69" s="313"/>
      <c r="Q69" s="215"/>
      <c r="R69" s="214"/>
    </row>
    <row r="70" spans="2:18" s="222" customFormat="1" ht="15" x14ac:dyDescent="0.3">
      <c r="B70" s="184"/>
      <c r="C70" s="224"/>
      <c r="D70" s="312" t="s">
        <v>1794</v>
      </c>
      <c r="E70" s="310"/>
      <c r="F70" s="310"/>
      <c r="G70" s="311" t="s">
        <v>1793</v>
      </c>
      <c r="H70" s="309"/>
      <c r="I70" s="224"/>
      <c r="J70" s="312" t="s">
        <v>1794</v>
      </c>
      <c r="K70" s="310"/>
      <c r="L70" s="310"/>
      <c r="M70" s="310"/>
      <c r="N70" s="311" t="s">
        <v>1793</v>
      </c>
      <c r="O70" s="310"/>
      <c r="P70" s="309"/>
      <c r="Q70" s="224"/>
      <c r="R70" s="203"/>
    </row>
    <row r="71" spans="2:18" s="222" customFormat="1" ht="14.45" customHeight="1" x14ac:dyDescent="0.3">
      <c r="B71" s="186"/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202"/>
    </row>
    <row r="75" spans="2:18" s="222" customFormat="1" ht="6.95" customHeight="1" x14ac:dyDescent="0.3">
      <c r="B75" s="201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6"/>
    </row>
    <row r="76" spans="2:18" s="222" customFormat="1" ht="36.950000000000003" customHeight="1" x14ac:dyDescent="0.3">
      <c r="B76" s="184"/>
      <c r="C76" s="619" t="s">
        <v>1792</v>
      </c>
      <c r="D76" s="620"/>
      <c r="E76" s="620"/>
      <c r="F76" s="620"/>
      <c r="G76" s="620"/>
      <c r="H76" s="620"/>
      <c r="I76" s="620"/>
      <c r="J76" s="620"/>
      <c r="K76" s="620"/>
      <c r="L76" s="620"/>
      <c r="M76" s="620"/>
      <c r="N76" s="620"/>
      <c r="O76" s="620"/>
      <c r="P76" s="620"/>
      <c r="Q76" s="620"/>
      <c r="R76" s="203"/>
    </row>
    <row r="77" spans="2:18" s="222" customFormat="1" ht="6.95" customHeight="1" x14ac:dyDescent="0.3">
      <c r="B77" s="18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03"/>
    </row>
    <row r="78" spans="2:18" s="222" customFormat="1" ht="30" customHeight="1" x14ac:dyDescent="0.3">
      <c r="B78" s="184"/>
      <c r="C78" s="292" t="s">
        <v>17</v>
      </c>
      <c r="D78" s="224"/>
      <c r="E78" s="224"/>
      <c r="F78" s="556" t="str">
        <f>F6</f>
        <v>Modernizace tepelného hospodářství</v>
      </c>
      <c r="G78" s="557"/>
      <c r="H78" s="557"/>
      <c r="I78" s="557"/>
      <c r="J78" s="557"/>
      <c r="K78" s="557"/>
      <c r="L78" s="557"/>
      <c r="M78" s="557"/>
      <c r="N78" s="557"/>
      <c r="O78" s="557"/>
      <c r="P78" s="557"/>
      <c r="Q78" s="224"/>
      <c r="R78" s="203"/>
    </row>
    <row r="79" spans="2:18" s="222" customFormat="1" ht="36.950000000000003" customHeight="1" x14ac:dyDescent="0.3">
      <c r="B79" s="184"/>
      <c r="C79" s="294" t="s">
        <v>122</v>
      </c>
      <c r="D79" s="224"/>
      <c r="E79" s="224"/>
      <c r="F79" s="558" t="str">
        <f>F7</f>
        <v>D.1.4.g - SO02 - Kotelna parní - MaR</v>
      </c>
      <c r="G79" s="559"/>
      <c r="H79" s="559"/>
      <c r="I79" s="559"/>
      <c r="J79" s="559"/>
      <c r="K79" s="559"/>
      <c r="L79" s="559"/>
      <c r="M79" s="559"/>
      <c r="N79" s="559"/>
      <c r="O79" s="559"/>
      <c r="P79" s="559"/>
      <c r="Q79" s="224"/>
      <c r="R79" s="203"/>
    </row>
    <row r="80" spans="2:18" s="222" customFormat="1" ht="6.95" customHeight="1" x14ac:dyDescent="0.3">
      <c r="B80" s="184"/>
      <c r="C80" s="224"/>
      <c r="D80" s="224"/>
      <c r="E80" s="224"/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03"/>
    </row>
    <row r="81" spans="2:47" s="222" customFormat="1" ht="18" customHeight="1" x14ac:dyDescent="0.3">
      <c r="B81" s="184"/>
      <c r="C81" s="292" t="s">
        <v>21</v>
      </c>
      <c r="D81" s="224"/>
      <c r="E81" s="224"/>
      <c r="F81" s="293" t="str">
        <f>F9</f>
        <v xml:space="preserve"> </v>
      </c>
      <c r="G81" s="224"/>
      <c r="H81" s="224"/>
      <c r="I81" s="224"/>
      <c r="J81" s="224"/>
      <c r="K81" s="292" t="s">
        <v>23</v>
      </c>
      <c r="L81" s="224"/>
      <c r="M81" s="622" t="str">
        <f>IF(O9="","",O9)</f>
        <v>10. 5. 2018</v>
      </c>
      <c r="N81" s="622"/>
      <c r="O81" s="622"/>
      <c r="P81" s="622"/>
      <c r="Q81" s="224"/>
      <c r="R81" s="203"/>
    </row>
    <row r="82" spans="2:47" s="222" customFormat="1" ht="6.95" customHeight="1" x14ac:dyDescent="0.3">
      <c r="B82" s="184"/>
      <c r="C82" s="224"/>
      <c r="D82" s="224"/>
      <c r="E82" s="224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03"/>
    </row>
    <row r="83" spans="2:47" s="222" customFormat="1" ht="15" x14ac:dyDescent="0.3">
      <c r="B83" s="184"/>
      <c r="C83" s="292" t="s">
        <v>1786</v>
      </c>
      <c r="D83" s="224"/>
      <c r="E83" s="224"/>
      <c r="F83" s="293" t="str">
        <f>E12</f>
        <v xml:space="preserve"> </v>
      </c>
      <c r="G83" s="224"/>
      <c r="H83" s="224"/>
      <c r="I83" s="224"/>
      <c r="J83" s="224"/>
      <c r="K83" s="292" t="s">
        <v>28</v>
      </c>
      <c r="L83" s="224"/>
      <c r="M83" s="616" t="str">
        <f>E18</f>
        <v xml:space="preserve"> </v>
      </c>
      <c r="N83" s="616"/>
      <c r="O83" s="616"/>
      <c r="P83" s="616"/>
      <c r="Q83" s="616"/>
      <c r="R83" s="203"/>
    </row>
    <row r="84" spans="2:47" s="222" customFormat="1" ht="14.45" customHeight="1" x14ac:dyDescent="0.3">
      <c r="B84" s="184"/>
      <c r="C84" s="292" t="s">
        <v>1785</v>
      </c>
      <c r="D84" s="224"/>
      <c r="E84" s="224"/>
      <c r="F84" s="293" t="str">
        <f>IF(E15="","",E15)</f>
        <v xml:space="preserve"> </v>
      </c>
      <c r="G84" s="224"/>
      <c r="H84" s="224"/>
      <c r="I84" s="224"/>
      <c r="J84" s="224"/>
      <c r="K84" s="292" t="s">
        <v>1784</v>
      </c>
      <c r="L84" s="224"/>
      <c r="M84" s="616" t="str">
        <f>E21</f>
        <v xml:space="preserve"> </v>
      </c>
      <c r="N84" s="616"/>
      <c r="O84" s="616"/>
      <c r="P84" s="616"/>
      <c r="Q84" s="616"/>
      <c r="R84" s="203"/>
    </row>
    <row r="85" spans="2:47" s="222" customFormat="1" ht="10.35" customHeight="1" x14ac:dyDescent="0.3">
      <c r="B85" s="184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03"/>
    </row>
    <row r="86" spans="2:47" s="222" customFormat="1" ht="29.25" customHeight="1" x14ac:dyDescent="0.3">
      <c r="B86" s="184"/>
      <c r="C86" s="626" t="s">
        <v>1791</v>
      </c>
      <c r="D86" s="589"/>
      <c r="E86" s="589"/>
      <c r="F86" s="589"/>
      <c r="G86" s="589"/>
      <c r="H86" s="205"/>
      <c r="I86" s="205"/>
      <c r="J86" s="205"/>
      <c r="K86" s="205"/>
      <c r="L86" s="205"/>
      <c r="M86" s="205"/>
      <c r="N86" s="626" t="s">
        <v>125</v>
      </c>
      <c r="O86" s="589"/>
      <c r="P86" s="589"/>
      <c r="Q86" s="589"/>
      <c r="R86" s="203"/>
    </row>
    <row r="87" spans="2:47" s="222" customFormat="1" ht="10.35" customHeight="1" x14ac:dyDescent="0.3">
      <c r="B87" s="184"/>
      <c r="C87" s="224"/>
      <c r="D87" s="224"/>
      <c r="E87" s="224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03"/>
    </row>
    <row r="88" spans="2:47" s="222" customFormat="1" ht="29.25" customHeight="1" x14ac:dyDescent="0.3">
      <c r="B88" s="184"/>
      <c r="C88" s="298" t="s">
        <v>1790</v>
      </c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627">
        <f>N122</f>
        <v>0</v>
      </c>
      <c r="O88" s="628"/>
      <c r="P88" s="628"/>
      <c r="Q88" s="628"/>
      <c r="R88" s="203"/>
      <c r="AE88" s="190">
        <f>N88</f>
        <v>0</v>
      </c>
      <c r="AU88" s="187" t="s">
        <v>127</v>
      </c>
    </row>
    <row r="89" spans="2:47" s="304" customFormat="1" ht="24.95" customHeight="1" x14ac:dyDescent="0.3">
      <c r="B89" s="308"/>
      <c r="C89" s="306"/>
      <c r="D89" s="307" t="s">
        <v>1782</v>
      </c>
      <c r="E89" s="306"/>
      <c r="F89" s="306"/>
      <c r="G89" s="306"/>
      <c r="H89" s="306"/>
      <c r="I89" s="306"/>
      <c r="J89" s="306"/>
      <c r="K89" s="306"/>
      <c r="L89" s="306"/>
      <c r="M89" s="306"/>
      <c r="N89" s="631">
        <f>N123</f>
        <v>0</v>
      </c>
      <c r="O89" s="632"/>
      <c r="P89" s="632"/>
      <c r="Q89" s="632"/>
      <c r="R89" s="305"/>
    </row>
    <row r="90" spans="2:47" s="299" customFormat="1" ht="19.899999999999999" customHeight="1" x14ac:dyDescent="0.3">
      <c r="B90" s="303"/>
      <c r="C90" s="301"/>
      <c r="D90" s="302" t="s">
        <v>1923</v>
      </c>
      <c r="E90" s="301"/>
      <c r="F90" s="301"/>
      <c r="G90" s="301"/>
      <c r="H90" s="301"/>
      <c r="I90" s="301"/>
      <c r="J90" s="301"/>
      <c r="K90" s="301"/>
      <c r="L90" s="301"/>
      <c r="M90" s="301"/>
      <c r="N90" s="633">
        <f>N124</f>
        <v>0</v>
      </c>
      <c r="O90" s="634"/>
      <c r="P90" s="634"/>
      <c r="Q90" s="634"/>
      <c r="R90" s="300"/>
    </row>
    <row r="91" spans="2:47" s="299" customFormat="1" ht="19.899999999999999" customHeight="1" x14ac:dyDescent="0.3">
      <c r="B91" s="303"/>
      <c r="C91" s="301"/>
      <c r="D91" s="302" t="s">
        <v>1889</v>
      </c>
      <c r="E91" s="301"/>
      <c r="F91" s="301"/>
      <c r="G91" s="301"/>
      <c r="H91" s="301"/>
      <c r="I91" s="301"/>
      <c r="J91" s="301"/>
      <c r="K91" s="301"/>
      <c r="L91" s="301"/>
      <c r="M91" s="301"/>
      <c r="N91" s="633">
        <f>N136</f>
        <v>0</v>
      </c>
      <c r="O91" s="634"/>
      <c r="P91" s="634"/>
      <c r="Q91" s="634"/>
      <c r="R91" s="300"/>
    </row>
    <row r="92" spans="2:47" s="299" customFormat="1" ht="19.899999999999999" customHeight="1" x14ac:dyDescent="0.3">
      <c r="B92" s="303"/>
      <c r="C92" s="301"/>
      <c r="D92" s="302" t="s">
        <v>1885</v>
      </c>
      <c r="E92" s="301"/>
      <c r="F92" s="301"/>
      <c r="G92" s="301"/>
      <c r="H92" s="301"/>
      <c r="I92" s="301"/>
      <c r="J92" s="301"/>
      <c r="K92" s="301"/>
      <c r="L92" s="301"/>
      <c r="M92" s="301"/>
      <c r="N92" s="633">
        <f>N138</f>
        <v>0</v>
      </c>
      <c r="O92" s="634"/>
      <c r="P92" s="634"/>
      <c r="Q92" s="634"/>
      <c r="R92" s="300"/>
    </row>
    <row r="93" spans="2:47" s="299" customFormat="1" ht="19.899999999999999" customHeight="1" x14ac:dyDescent="0.3">
      <c r="B93" s="303"/>
      <c r="C93" s="301"/>
      <c r="D93" s="302" t="s">
        <v>1881</v>
      </c>
      <c r="E93" s="301"/>
      <c r="F93" s="301"/>
      <c r="G93" s="301"/>
      <c r="H93" s="301"/>
      <c r="I93" s="301"/>
      <c r="J93" s="301"/>
      <c r="K93" s="301"/>
      <c r="L93" s="301"/>
      <c r="M93" s="301"/>
      <c r="N93" s="633">
        <f>N140</f>
        <v>0</v>
      </c>
      <c r="O93" s="634"/>
      <c r="P93" s="634"/>
      <c r="Q93" s="634"/>
      <c r="R93" s="300"/>
    </row>
    <row r="94" spans="2:47" s="299" customFormat="1" ht="19.899999999999999" customHeight="1" x14ac:dyDescent="0.3">
      <c r="B94" s="303"/>
      <c r="C94" s="301"/>
      <c r="D94" s="302" t="s">
        <v>1877</v>
      </c>
      <c r="E94" s="301"/>
      <c r="F94" s="301"/>
      <c r="G94" s="301"/>
      <c r="H94" s="301"/>
      <c r="I94" s="301"/>
      <c r="J94" s="301"/>
      <c r="K94" s="301"/>
      <c r="L94" s="301"/>
      <c r="M94" s="301"/>
      <c r="N94" s="633">
        <f>N142</f>
        <v>0</v>
      </c>
      <c r="O94" s="634"/>
      <c r="P94" s="634"/>
      <c r="Q94" s="634"/>
      <c r="R94" s="300"/>
    </row>
    <row r="95" spans="2:47" s="304" customFormat="1" ht="24.95" customHeight="1" x14ac:dyDescent="0.3">
      <c r="B95" s="308"/>
      <c r="C95" s="306"/>
      <c r="D95" s="307" t="s">
        <v>1875</v>
      </c>
      <c r="E95" s="306"/>
      <c r="F95" s="306"/>
      <c r="G95" s="306"/>
      <c r="H95" s="306"/>
      <c r="I95" s="306"/>
      <c r="J95" s="306"/>
      <c r="K95" s="306"/>
      <c r="L95" s="306"/>
      <c r="M95" s="306"/>
      <c r="N95" s="631">
        <f>N144</f>
        <v>0</v>
      </c>
      <c r="O95" s="632"/>
      <c r="P95" s="632"/>
      <c r="Q95" s="632"/>
      <c r="R95" s="305"/>
    </row>
    <row r="96" spans="2:47" s="304" customFormat="1" ht="24.95" customHeight="1" x14ac:dyDescent="0.3">
      <c r="B96" s="308"/>
      <c r="C96" s="306"/>
      <c r="D96" s="307" t="s">
        <v>1864</v>
      </c>
      <c r="E96" s="306"/>
      <c r="F96" s="306"/>
      <c r="G96" s="306"/>
      <c r="H96" s="306"/>
      <c r="I96" s="306"/>
      <c r="J96" s="306"/>
      <c r="K96" s="306"/>
      <c r="L96" s="306"/>
      <c r="M96" s="306"/>
      <c r="N96" s="631">
        <f>N148</f>
        <v>0</v>
      </c>
      <c r="O96" s="632"/>
      <c r="P96" s="632"/>
      <c r="Q96" s="632"/>
      <c r="R96" s="305"/>
    </row>
    <row r="97" spans="2:21" s="304" customFormat="1" ht="24.95" customHeight="1" x14ac:dyDescent="0.3">
      <c r="B97" s="308"/>
      <c r="C97" s="306"/>
      <c r="D97" s="307" t="s">
        <v>1858</v>
      </c>
      <c r="E97" s="306"/>
      <c r="F97" s="306"/>
      <c r="G97" s="306"/>
      <c r="H97" s="306"/>
      <c r="I97" s="306"/>
      <c r="J97" s="306"/>
      <c r="K97" s="306"/>
      <c r="L97" s="306"/>
      <c r="M97" s="306"/>
      <c r="N97" s="631">
        <f>N151</f>
        <v>0</v>
      </c>
      <c r="O97" s="632"/>
      <c r="P97" s="632"/>
      <c r="Q97" s="632"/>
      <c r="R97" s="305"/>
    </row>
    <row r="98" spans="2:21" s="299" customFormat="1" ht="19.899999999999999" customHeight="1" x14ac:dyDescent="0.3">
      <c r="B98" s="303"/>
      <c r="C98" s="301"/>
      <c r="D98" s="302" t="s">
        <v>1857</v>
      </c>
      <c r="E98" s="301"/>
      <c r="F98" s="301"/>
      <c r="G98" s="301"/>
      <c r="H98" s="301"/>
      <c r="I98" s="301"/>
      <c r="J98" s="301"/>
      <c r="K98" s="301"/>
      <c r="L98" s="301"/>
      <c r="M98" s="301"/>
      <c r="N98" s="633">
        <f>N152</f>
        <v>0</v>
      </c>
      <c r="O98" s="634"/>
      <c r="P98" s="634"/>
      <c r="Q98" s="634"/>
      <c r="R98" s="300"/>
    </row>
    <row r="99" spans="2:21" s="304" customFormat="1" ht="24.95" customHeight="1" x14ac:dyDescent="0.3">
      <c r="B99" s="308"/>
      <c r="C99" s="306"/>
      <c r="D99" s="307" t="s">
        <v>1818</v>
      </c>
      <c r="E99" s="306"/>
      <c r="F99" s="306"/>
      <c r="G99" s="306"/>
      <c r="H99" s="306"/>
      <c r="I99" s="306"/>
      <c r="J99" s="306"/>
      <c r="K99" s="306"/>
      <c r="L99" s="306"/>
      <c r="M99" s="306"/>
      <c r="N99" s="631">
        <f>N168</f>
        <v>0</v>
      </c>
      <c r="O99" s="632"/>
      <c r="P99" s="632"/>
      <c r="Q99" s="632"/>
      <c r="R99" s="305"/>
    </row>
    <row r="100" spans="2:21" s="304" customFormat="1" ht="24.95" customHeight="1" x14ac:dyDescent="0.3">
      <c r="B100" s="308"/>
      <c r="C100" s="306"/>
      <c r="D100" s="307" t="s">
        <v>128</v>
      </c>
      <c r="E100" s="306"/>
      <c r="F100" s="306"/>
      <c r="G100" s="306"/>
      <c r="H100" s="306"/>
      <c r="I100" s="306"/>
      <c r="J100" s="306"/>
      <c r="K100" s="306"/>
      <c r="L100" s="306"/>
      <c r="M100" s="306"/>
      <c r="N100" s="631">
        <f>N177</f>
        <v>0</v>
      </c>
      <c r="O100" s="632"/>
      <c r="P100" s="632"/>
      <c r="Q100" s="632"/>
      <c r="R100" s="305"/>
    </row>
    <row r="101" spans="2:21" s="299" customFormat="1" ht="19.899999999999999" customHeight="1" x14ac:dyDescent="0.3">
      <c r="B101" s="303"/>
      <c r="C101" s="301"/>
      <c r="D101" s="302" t="s">
        <v>1669</v>
      </c>
      <c r="E101" s="301"/>
      <c r="F101" s="301"/>
      <c r="G101" s="301"/>
      <c r="H101" s="301"/>
      <c r="I101" s="301"/>
      <c r="J101" s="301"/>
      <c r="K101" s="301"/>
      <c r="L101" s="301"/>
      <c r="M101" s="301"/>
      <c r="N101" s="633">
        <f>N178</f>
        <v>0</v>
      </c>
      <c r="O101" s="634"/>
      <c r="P101" s="634"/>
      <c r="Q101" s="634"/>
      <c r="R101" s="300"/>
    </row>
    <row r="102" spans="2:21" s="222" customFormat="1" ht="21.75" customHeight="1" x14ac:dyDescent="0.3">
      <c r="B102" s="184"/>
      <c r="C102" s="224"/>
      <c r="D102" s="224"/>
      <c r="E102" s="224"/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03"/>
    </row>
    <row r="103" spans="2:21" s="222" customFormat="1" ht="29.25" customHeight="1" x14ac:dyDescent="0.3">
      <c r="B103" s="184"/>
      <c r="C103" s="298" t="s">
        <v>1789</v>
      </c>
      <c r="D103" s="224"/>
      <c r="E103" s="224"/>
      <c r="F103" s="224"/>
      <c r="G103" s="224"/>
      <c r="H103" s="224"/>
      <c r="I103" s="224"/>
      <c r="J103" s="224"/>
      <c r="K103" s="224"/>
      <c r="L103" s="224"/>
      <c r="M103" s="224"/>
      <c r="N103" s="628">
        <v>0</v>
      </c>
      <c r="O103" s="635"/>
      <c r="P103" s="635"/>
      <c r="Q103" s="635"/>
      <c r="R103" s="203"/>
      <c r="T103" s="297"/>
      <c r="U103" s="296" t="s">
        <v>36</v>
      </c>
    </row>
    <row r="104" spans="2:21" s="222" customFormat="1" ht="18" customHeight="1" x14ac:dyDescent="0.3">
      <c r="B104" s="184"/>
      <c r="C104" s="224"/>
      <c r="D104" s="224"/>
      <c r="E104" s="224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03"/>
    </row>
    <row r="105" spans="2:21" s="222" customFormat="1" ht="29.25" customHeight="1" x14ac:dyDescent="0.3">
      <c r="B105" s="184"/>
      <c r="C105" s="295" t="s">
        <v>1788</v>
      </c>
      <c r="D105" s="205"/>
      <c r="E105" s="205"/>
      <c r="F105" s="205"/>
      <c r="G105" s="205"/>
      <c r="H105" s="205"/>
      <c r="I105" s="205"/>
      <c r="J105" s="205"/>
      <c r="K105" s="205"/>
      <c r="L105" s="636">
        <f>ROUND(SUM(N88+N103),2)</f>
        <v>0</v>
      </c>
      <c r="M105" s="636"/>
      <c r="N105" s="636"/>
      <c r="O105" s="636"/>
      <c r="P105" s="636"/>
      <c r="Q105" s="636"/>
      <c r="R105" s="203"/>
    </row>
    <row r="106" spans="2:21" s="222" customFormat="1" ht="6.95" customHeight="1" x14ac:dyDescent="0.3">
      <c r="B106" s="186"/>
      <c r="C106" s="185"/>
      <c r="D106" s="185"/>
      <c r="E106" s="185"/>
      <c r="F106" s="185"/>
      <c r="G106" s="185"/>
      <c r="H106" s="185"/>
      <c r="I106" s="185"/>
      <c r="J106" s="185"/>
      <c r="K106" s="185"/>
      <c r="L106" s="185"/>
      <c r="M106" s="185"/>
      <c r="N106" s="185"/>
      <c r="O106" s="185"/>
      <c r="P106" s="185"/>
      <c r="Q106" s="185"/>
      <c r="R106" s="202"/>
    </row>
    <row r="110" spans="2:21" s="222" customFormat="1" ht="6.95" customHeight="1" x14ac:dyDescent="0.3">
      <c r="B110" s="201"/>
      <c r="C110" s="200"/>
      <c r="D110" s="200"/>
      <c r="E110" s="200"/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6"/>
    </row>
    <row r="111" spans="2:21" s="222" customFormat="1" ht="36.950000000000003" customHeight="1" x14ac:dyDescent="0.3">
      <c r="B111" s="184"/>
      <c r="C111" s="619" t="s">
        <v>1787</v>
      </c>
      <c r="D111" s="559"/>
      <c r="E111" s="559"/>
      <c r="F111" s="559"/>
      <c r="G111" s="559"/>
      <c r="H111" s="559"/>
      <c r="I111" s="559"/>
      <c r="J111" s="559"/>
      <c r="K111" s="559"/>
      <c r="L111" s="559"/>
      <c r="M111" s="559"/>
      <c r="N111" s="559"/>
      <c r="O111" s="559"/>
      <c r="P111" s="559"/>
      <c r="Q111" s="559"/>
      <c r="R111" s="203"/>
    </row>
    <row r="112" spans="2:21" s="222" customFormat="1" ht="6.95" customHeight="1" x14ac:dyDescent="0.3">
      <c r="B112" s="184"/>
      <c r="C112" s="224"/>
      <c r="D112" s="224"/>
      <c r="E112" s="224"/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03"/>
    </row>
    <row r="113" spans="2:65" s="222" customFormat="1" ht="30" customHeight="1" x14ac:dyDescent="0.3">
      <c r="B113" s="184"/>
      <c r="C113" s="292" t="s">
        <v>17</v>
      </c>
      <c r="D113" s="224"/>
      <c r="E113" s="224"/>
      <c r="F113" s="556" t="str">
        <f>F6</f>
        <v>Modernizace tepelného hospodářství</v>
      </c>
      <c r="G113" s="557"/>
      <c r="H113" s="557"/>
      <c r="I113" s="557"/>
      <c r="J113" s="557"/>
      <c r="K113" s="557"/>
      <c r="L113" s="557"/>
      <c r="M113" s="557"/>
      <c r="N113" s="557"/>
      <c r="O113" s="557"/>
      <c r="P113" s="557"/>
      <c r="Q113" s="224"/>
      <c r="R113" s="203"/>
    </row>
    <row r="114" spans="2:65" s="222" customFormat="1" ht="36.950000000000003" customHeight="1" x14ac:dyDescent="0.3">
      <c r="B114" s="184"/>
      <c r="C114" s="294" t="s">
        <v>122</v>
      </c>
      <c r="D114" s="224"/>
      <c r="E114" s="224"/>
      <c r="F114" s="558" t="str">
        <f>F7</f>
        <v>D.1.4.g - SO02 - Kotelna parní - MaR</v>
      </c>
      <c r="G114" s="559"/>
      <c r="H114" s="559"/>
      <c r="I114" s="559"/>
      <c r="J114" s="559"/>
      <c r="K114" s="559"/>
      <c r="L114" s="559"/>
      <c r="M114" s="559"/>
      <c r="N114" s="559"/>
      <c r="O114" s="559"/>
      <c r="P114" s="559"/>
      <c r="Q114" s="224"/>
      <c r="R114" s="203"/>
    </row>
    <row r="115" spans="2:65" s="222" customFormat="1" ht="6.95" customHeight="1" x14ac:dyDescent="0.3">
      <c r="B115" s="184"/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03"/>
    </row>
    <row r="116" spans="2:65" s="222" customFormat="1" ht="18" customHeight="1" x14ac:dyDescent="0.3">
      <c r="B116" s="184"/>
      <c r="C116" s="292" t="s">
        <v>21</v>
      </c>
      <c r="D116" s="224"/>
      <c r="E116" s="224"/>
      <c r="F116" s="293" t="str">
        <f>F9</f>
        <v xml:space="preserve"> </v>
      </c>
      <c r="G116" s="224"/>
      <c r="H116" s="224"/>
      <c r="I116" s="224"/>
      <c r="J116" s="224"/>
      <c r="K116" s="292" t="s">
        <v>23</v>
      </c>
      <c r="L116" s="224"/>
      <c r="M116" s="622" t="str">
        <f>IF(O9="","",O9)</f>
        <v>10. 5. 2018</v>
      </c>
      <c r="N116" s="622"/>
      <c r="O116" s="622"/>
      <c r="P116" s="622"/>
      <c r="Q116" s="224"/>
      <c r="R116" s="203"/>
    </row>
    <row r="117" spans="2:65" s="222" customFormat="1" ht="6.95" customHeight="1" x14ac:dyDescent="0.3">
      <c r="B117" s="184"/>
      <c r="C117" s="224"/>
      <c r="D117" s="224"/>
      <c r="E117" s="224"/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03"/>
    </row>
    <row r="118" spans="2:65" s="222" customFormat="1" ht="15" x14ac:dyDescent="0.3">
      <c r="B118" s="184"/>
      <c r="C118" s="292" t="s">
        <v>1786</v>
      </c>
      <c r="D118" s="224"/>
      <c r="E118" s="224"/>
      <c r="F118" s="293" t="str">
        <f>E12</f>
        <v xml:space="preserve"> </v>
      </c>
      <c r="G118" s="224"/>
      <c r="H118" s="224"/>
      <c r="I118" s="224"/>
      <c r="J118" s="224"/>
      <c r="K118" s="292" t="s">
        <v>28</v>
      </c>
      <c r="L118" s="224"/>
      <c r="M118" s="616" t="str">
        <f>E18</f>
        <v xml:space="preserve"> </v>
      </c>
      <c r="N118" s="616"/>
      <c r="O118" s="616"/>
      <c r="P118" s="616"/>
      <c r="Q118" s="616"/>
      <c r="R118" s="203"/>
    </row>
    <row r="119" spans="2:65" s="222" customFormat="1" ht="14.45" customHeight="1" x14ac:dyDescent="0.3">
      <c r="B119" s="184"/>
      <c r="C119" s="292" t="s">
        <v>1785</v>
      </c>
      <c r="D119" s="224"/>
      <c r="E119" s="224"/>
      <c r="F119" s="293" t="str">
        <f>IF(E15="","",E15)</f>
        <v xml:space="preserve"> </v>
      </c>
      <c r="G119" s="224"/>
      <c r="H119" s="224"/>
      <c r="I119" s="224"/>
      <c r="J119" s="224"/>
      <c r="K119" s="292" t="s">
        <v>1784</v>
      </c>
      <c r="L119" s="224"/>
      <c r="M119" s="616" t="str">
        <f>E21</f>
        <v xml:space="preserve"> </v>
      </c>
      <c r="N119" s="616"/>
      <c r="O119" s="616"/>
      <c r="P119" s="616"/>
      <c r="Q119" s="616"/>
      <c r="R119" s="203"/>
    </row>
    <row r="120" spans="2:65" s="222" customFormat="1" ht="10.35" customHeight="1" x14ac:dyDescent="0.3">
      <c r="B120" s="184"/>
      <c r="C120" s="224"/>
      <c r="D120" s="224"/>
      <c r="E120" s="224"/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03"/>
    </row>
    <row r="121" spans="2:65" s="198" customFormat="1" ht="29.25" customHeight="1" x14ac:dyDescent="0.3">
      <c r="B121" s="199"/>
      <c r="C121" s="291" t="s">
        <v>131</v>
      </c>
      <c r="D121" s="290" t="s">
        <v>51</v>
      </c>
      <c r="E121" s="290" t="s">
        <v>47</v>
      </c>
      <c r="F121" s="639" t="s">
        <v>132</v>
      </c>
      <c r="G121" s="639"/>
      <c r="H121" s="639"/>
      <c r="I121" s="639"/>
      <c r="J121" s="290" t="s">
        <v>133</v>
      </c>
      <c r="K121" s="290" t="s">
        <v>134</v>
      </c>
      <c r="L121" s="639" t="s">
        <v>135</v>
      </c>
      <c r="M121" s="639"/>
      <c r="N121" s="639" t="s">
        <v>125</v>
      </c>
      <c r="O121" s="639"/>
      <c r="P121" s="639"/>
      <c r="Q121" s="640"/>
      <c r="R121" s="289"/>
      <c r="T121" s="288" t="s">
        <v>137</v>
      </c>
      <c r="U121" s="287" t="s">
        <v>36</v>
      </c>
      <c r="V121" s="287" t="s">
        <v>138</v>
      </c>
      <c r="W121" s="287" t="s">
        <v>139</v>
      </c>
      <c r="X121" s="287" t="s">
        <v>140</v>
      </c>
      <c r="Y121" s="287" t="s">
        <v>141</v>
      </c>
      <c r="Z121" s="287" t="s">
        <v>142</v>
      </c>
      <c r="AA121" s="286" t="s">
        <v>143</v>
      </c>
    </row>
    <row r="122" spans="2:65" s="222" customFormat="1" ht="29.25" customHeight="1" x14ac:dyDescent="0.35">
      <c r="B122" s="184"/>
      <c r="C122" s="285" t="s">
        <v>1783</v>
      </c>
      <c r="D122" s="224"/>
      <c r="E122" s="224"/>
      <c r="F122" s="224"/>
      <c r="G122" s="224"/>
      <c r="H122" s="224"/>
      <c r="I122" s="224"/>
      <c r="J122" s="224"/>
      <c r="K122" s="224"/>
      <c r="L122" s="224"/>
      <c r="M122" s="224"/>
      <c r="N122" s="642">
        <f>BK122</f>
        <v>0</v>
      </c>
      <c r="O122" s="643"/>
      <c r="P122" s="643"/>
      <c r="Q122" s="643"/>
      <c r="R122" s="203"/>
      <c r="T122" s="197"/>
      <c r="U122" s="196"/>
      <c r="V122" s="196"/>
      <c r="W122" s="284">
        <f>W123+W144+W148+W151+W168+W177</f>
        <v>73.554000000000002</v>
      </c>
      <c r="X122" s="196"/>
      <c r="Y122" s="284">
        <f>Y123+Y144+Y148+Y151+Y168+Y177</f>
        <v>7.1750000000000008E-2</v>
      </c>
      <c r="Z122" s="196"/>
      <c r="AA122" s="283">
        <f>AA123+AA144+AA148+AA151+AA168+AA177</f>
        <v>0</v>
      </c>
      <c r="AT122" s="187" t="s">
        <v>65</v>
      </c>
      <c r="AU122" s="187" t="s">
        <v>127</v>
      </c>
      <c r="BK122" s="282">
        <f>BK123+BK144+BK148+BK151+BK168+BK177</f>
        <v>0</v>
      </c>
    </row>
    <row r="123" spans="2:65" s="266" customFormat="1" ht="37.35" customHeight="1" x14ac:dyDescent="0.35">
      <c r="B123" s="276"/>
      <c r="C123" s="271"/>
      <c r="D123" s="277" t="s">
        <v>1782</v>
      </c>
      <c r="E123" s="277"/>
      <c r="F123" s="277"/>
      <c r="G123" s="277"/>
      <c r="H123" s="277"/>
      <c r="I123" s="277"/>
      <c r="J123" s="277"/>
      <c r="K123" s="277"/>
      <c r="L123" s="277"/>
      <c r="M123" s="277"/>
      <c r="N123" s="644">
        <f>BK123</f>
        <v>0</v>
      </c>
      <c r="O123" s="631"/>
      <c r="P123" s="631"/>
      <c r="Q123" s="631"/>
      <c r="R123" s="274"/>
      <c r="T123" s="273"/>
      <c r="U123" s="271"/>
      <c r="V123" s="271"/>
      <c r="W123" s="272">
        <f>W124+W136+W138+W140+W142</f>
        <v>0</v>
      </c>
      <c r="X123" s="271"/>
      <c r="Y123" s="272">
        <f>Y124+Y136+Y138+Y140+Y142</f>
        <v>0</v>
      </c>
      <c r="Z123" s="271"/>
      <c r="AA123" s="270">
        <f>AA124+AA136+AA138+AA140+AA142</f>
        <v>0</v>
      </c>
      <c r="AR123" s="268" t="s">
        <v>74</v>
      </c>
      <c r="AT123" s="269" t="s">
        <v>65</v>
      </c>
      <c r="AU123" s="269" t="s">
        <v>66</v>
      </c>
      <c r="AY123" s="268" t="s">
        <v>146</v>
      </c>
      <c r="BK123" s="267">
        <f>BK124+BK136+BK138+BK140+BK142</f>
        <v>0</v>
      </c>
    </row>
    <row r="124" spans="2:65" s="266" customFormat="1" ht="19.899999999999999" customHeight="1" x14ac:dyDescent="0.3">
      <c r="B124" s="276"/>
      <c r="C124" s="271"/>
      <c r="D124" s="275" t="s">
        <v>1923</v>
      </c>
      <c r="E124" s="275"/>
      <c r="F124" s="275"/>
      <c r="G124" s="275"/>
      <c r="H124" s="275"/>
      <c r="I124" s="275"/>
      <c r="J124" s="275"/>
      <c r="K124" s="275"/>
      <c r="L124" s="275"/>
      <c r="M124" s="275"/>
      <c r="N124" s="649">
        <f>BK124</f>
        <v>0</v>
      </c>
      <c r="O124" s="650"/>
      <c r="P124" s="650"/>
      <c r="Q124" s="650"/>
      <c r="R124" s="274"/>
      <c r="T124" s="273"/>
      <c r="U124" s="271"/>
      <c r="V124" s="271"/>
      <c r="W124" s="272">
        <f>SUM(W125:W135)</f>
        <v>0</v>
      </c>
      <c r="X124" s="271"/>
      <c r="Y124" s="272">
        <f>SUM(Y125:Y135)</f>
        <v>0</v>
      </c>
      <c r="Z124" s="271"/>
      <c r="AA124" s="270">
        <f>SUM(AA125:AA135)</f>
        <v>0</v>
      </c>
      <c r="AR124" s="268" t="s">
        <v>74</v>
      </c>
      <c r="AT124" s="269" t="s">
        <v>65</v>
      </c>
      <c r="AU124" s="269" t="s">
        <v>74</v>
      </c>
      <c r="AY124" s="268" t="s">
        <v>146</v>
      </c>
      <c r="BK124" s="267">
        <f>SUM(BK125:BK135)</f>
        <v>0</v>
      </c>
    </row>
    <row r="125" spans="2:65" s="222" customFormat="1" ht="76.5" customHeight="1" x14ac:dyDescent="0.3">
      <c r="B125" s="195"/>
      <c r="C125" s="281" t="s">
        <v>74</v>
      </c>
      <c r="D125" s="281" t="s">
        <v>149</v>
      </c>
      <c r="E125" s="280" t="s">
        <v>1922</v>
      </c>
      <c r="F125" s="637" t="s">
        <v>1921</v>
      </c>
      <c r="G125" s="637"/>
      <c r="H125" s="637"/>
      <c r="I125" s="637"/>
      <c r="J125" s="279" t="s">
        <v>152</v>
      </c>
      <c r="K125" s="278">
        <v>3</v>
      </c>
      <c r="L125" s="638"/>
      <c r="M125" s="638"/>
      <c r="N125" s="638"/>
      <c r="O125" s="602"/>
      <c r="P125" s="602"/>
      <c r="Q125" s="602"/>
      <c r="R125" s="262"/>
      <c r="T125" s="261" t="s">
        <v>5</v>
      </c>
      <c r="U125" s="265" t="s">
        <v>37</v>
      </c>
      <c r="V125" s="264">
        <v>0</v>
      </c>
      <c r="W125" s="264">
        <f t="shared" ref="W125:W135" si="0">V125*K125</f>
        <v>0</v>
      </c>
      <c r="X125" s="264">
        <v>0</v>
      </c>
      <c r="Y125" s="264">
        <f t="shared" ref="Y125:Y135" si="1">X125*K125</f>
        <v>0</v>
      </c>
      <c r="Z125" s="264">
        <v>0</v>
      </c>
      <c r="AA125" s="263">
        <f t="shared" ref="AA125:AA135" si="2">Z125*K125</f>
        <v>0</v>
      </c>
      <c r="AR125" s="187" t="s">
        <v>731</v>
      </c>
      <c r="AT125" s="187" t="s">
        <v>149</v>
      </c>
      <c r="AU125" s="187" t="s">
        <v>76</v>
      </c>
      <c r="AY125" s="187" t="s">
        <v>146</v>
      </c>
      <c r="BE125" s="190">
        <f t="shared" ref="BE125:BE135" si="3">IF(U125="základní",N125,0)</f>
        <v>0</v>
      </c>
      <c r="BF125" s="190">
        <f t="shared" ref="BF125:BF135" si="4">IF(U125="snížená",N125,0)</f>
        <v>0</v>
      </c>
      <c r="BG125" s="190">
        <f t="shared" ref="BG125:BG135" si="5">IF(U125="zákl. přenesená",N125,0)</f>
        <v>0</v>
      </c>
      <c r="BH125" s="190">
        <f t="shared" ref="BH125:BH135" si="6">IF(U125="sníž. přenesená",N125,0)</f>
        <v>0</v>
      </c>
      <c r="BI125" s="190">
        <f t="shared" ref="BI125:BI135" si="7">IF(U125="nulová",N125,0)</f>
        <v>0</v>
      </c>
      <c r="BJ125" s="187" t="s">
        <v>74</v>
      </c>
      <c r="BK125" s="190">
        <f t="shared" ref="BK125:BK135" si="8">ROUND(L125*K125,2)</f>
        <v>0</v>
      </c>
      <c r="BL125" s="187" t="s">
        <v>696</v>
      </c>
      <c r="BM125" s="187" t="s">
        <v>1920</v>
      </c>
    </row>
    <row r="126" spans="2:65" s="222" customFormat="1" ht="89.25" customHeight="1" x14ac:dyDescent="0.3">
      <c r="B126" s="195"/>
      <c r="C126" s="281" t="s">
        <v>76</v>
      </c>
      <c r="D126" s="281" t="s">
        <v>149</v>
      </c>
      <c r="E126" s="280" t="s">
        <v>1919</v>
      </c>
      <c r="F126" s="637" t="s">
        <v>1918</v>
      </c>
      <c r="G126" s="637"/>
      <c r="H126" s="637"/>
      <c r="I126" s="637"/>
      <c r="J126" s="279" t="s">
        <v>152</v>
      </c>
      <c r="K126" s="278">
        <v>18</v>
      </c>
      <c r="L126" s="638"/>
      <c r="M126" s="638"/>
      <c r="N126" s="638"/>
      <c r="O126" s="602"/>
      <c r="P126" s="602"/>
      <c r="Q126" s="602"/>
      <c r="R126" s="262"/>
      <c r="T126" s="261" t="s">
        <v>5</v>
      </c>
      <c r="U126" s="265" t="s">
        <v>37</v>
      </c>
      <c r="V126" s="264">
        <v>0</v>
      </c>
      <c r="W126" s="264">
        <f t="shared" si="0"/>
        <v>0</v>
      </c>
      <c r="X126" s="264">
        <v>0</v>
      </c>
      <c r="Y126" s="264">
        <f t="shared" si="1"/>
        <v>0</v>
      </c>
      <c r="Z126" s="264">
        <v>0</v>
      </c>
      <c r="AA126" s="263">
        <f t="shared" si="2"/>
        <v>0</v>
      </c>
      <c r="AR126" s="187" t="s">
        <v>731</v>
      </c>
      <c r="AT126" s="187" t="s">
        <v>149</v>
      </c>
      <c r="AU126" s="187" t="s">
        <v>76</v>
      </c>
      <c r="AY126" s="187" t="s">
        <v>146</v>
      </c>
      <c r="BE126" s="190">
        <f t="shared" si="3"/>
        <v>0</v>
      </c>
      <c r="BF126" s="190">
        <f t="shared" si="4"/>
        <v>0</v>
      </c>
      <c r="BG126" s="190">
        <f t="shared" si="5"/>
        <v>0</v>
      </c>
      <c r="BH126" s="190">
        <f t="shared" si="6"/>
        <v>0</v>
      </c>
      <c r="BI126" s="190">
        <f t="shared" si="7"/>
        <v>0</v>
      </c>
      <c r="BJ126" s="187" t="s">
        <v>74</v>
      </c>
      <c r="BK126" s="190">
        <f t="shared" si="8"/>
        <v>0</v>
      </c>
      <c r="BL126" s="187" t="s">
        <v>696</v>
      </c>
      <c r="BM126" s="187" t="s">
        <v>1917</v>
      </c>
    </row>
    <row r="127" spans="2:65" s="222" customFormat="1" ht="89.25" customHeight="1" x14ac:dyDescent="0.3">
      <c r="B127" s="195"/>
      <c r="C127" s="281" t="s">
        <v>692</v>
      </c>
      <c r="D127" s="281" t="s">
        <v>149</v>
      </c>
      <c r="E127" s="280" t="s">
        <v>1916</v>
      </c>
      <c r="F127" s="637" t="s">
        <v>1915</v>
      </c>
      <c r="G127" s="637"/>
      <c r="H127" s="637"/>
      <c r="I127" s="637"/>
      <c r="J127" s="279" t="s">
        <v>152</v>
      </c>
      <c r="K127" s="278">
        <v>3</v>
      </c>
      <c r="L127" s="638"/>
      <c r="M127" s="638"/>
      <c r="N127" s="638"/>
      <c r="O127" s="602"/>
      <c r="P127" s="602"/>
      <c r="Q127" s="602"/>
      <c r="R127" s="262"/>
      <c r="T127" s="261" t="s">
        <v>5</v>
      </c>
      <c r="U127" s="265" t="s">
        <v>37</v>
      </c>
      <c r="V127" s="264">
        <v>0</v>
      </c>
      <c r="W127" s="264">
        <f t="shared" si="0"/>
        <v>0</v>
      </c>
      <c r="X127" s="264">
        <v>0</v>
      </c>
      <c r="Y127" s="264">
        <f t="shared" si="1"/>
        <v>0</v>
      </c>
      <c r="Z127" s="264">
        <v>0</v>
      </c>
      <c r="AA127" s="263">
        <f t="shared" si="2"/>
        <v>0</v>
      </c>
      <c r="AR127" s="187" t="s">
        <v>731</v>
      </c>
      <c r="AT127" s="187" t="s">
        <v>149</v>
      </c>
      <c r="AU127" s="187" t="s">
        <v>76</v>
      </c>
      <c r="AY127" s="187" t="s">
        <v>146</v>
      </c>
      <c r="BE127" s="190">
        <f t="shared" si="3"/>
        <v>0</v>
      </c>
      <c r="BF127" s="190">
        <f t="shared" si="4"/>
        <v>0</v>
      </c>
      <c r="BG127" s="190">
        <f t="shared" si="5"/>
        <v>0</v>
      </c>
      <c r="BH127" s="190">
        <f t="shared" si="6"/>
        <v>0</v>
      </c>
      <c r="BI127" s="190">
        <f t="shared" si="7"/>
        <v>0</v>
      </c>
      <c r="BJ127" s="187" t="s">
        <v>74</v>
      </c>
      <c r="BK127" s="190">
        <f t="shared" si="8"/>
        <v>0</v>
      </c>
      <c r="BL127" s="187" t="s">
        <v>696</v>
      </c>
      <c r="BM127" s="187" t="s">
        <v>1914</v>
      </c>
    </row>
    <row r="128" spans="2:65" s="222" customFormat="1" ht="38.25" customHeight="1" x14ac:dyDescent="0.3">
      <c r="B128" s="195"/>
      <c r="C128" s="281" t="s">
        <v>696</v>
      </c>
      <c r="D128" s="281" t="s">
        <v>149</v>
      </c>
      <c r="E128" s="280" t="s">
        <v>1913</v>
      </c>
      <c r="F128" s="637" t="s">
        <v>1912</v>
      </c>
      <c r="G128" s="637"/>
      <c r="H128" s="637"/>
      <c r="I128" s="637"/>
      <c r="J128" s="279" t="s">
        <v>152</v>
      </c>
      <c r="K128" s="278">
        <v>6</v>
      </c>
      <c r="L128" s="638"/>
      <c r="M128" s="638"/>
      <c r="N128" s="638"/>
      <c r="O128" s="602"/>
      <c r="P128" s="602"/>
      <c r="Q128" s="602"/>
      <c r="R128" s="262"/>
      <c r="T128" s="261" t="s">
        <v>5</v>
      </c>
      <c r="U128" s="265" t="s">
        <v>37</v>
      </c>
      <c r="V128" s="264">
        <v>0</v>
      </c>
      <c r="W128" s="264">
        <f t="shared" si="0"/>
        <v>0</v>
      </c>
      <c r="X128" s="264">
        <v>0</v>
      </c>
      <c r="Y128" s="264">
        <f t="shared" si="1"/>
        <v>0</v>
      </c>
      <c r="Z128" s="264">
        <v>0</v>
      </c>
      <c r="AA128" s="263">
        <f t="shared" si="2"/>
        <v>0</v>
      </c>
      <c r="AR128" s="187" t="s">
        <v>731</v>
      </c>
      <c r="AT128" s="187" t="s">
        <v>149</v>
      </c>
      <c r="AU128" s="187" t="s">
        <v>76</v>
      </c>
      <c r="AY128" s="187" t="s">
        <v>146</v>
      </c>
      <c r="BE128" s="190">
        <f t="shared" si="3"/>
        <v>0</v>
      </c>
      <c r="BF128" s="190">
        <f t="shared" si="4"/>
        <v>0</v>
      </c>
      <c r="BG128" s="190">
        <f t="shared" si="5"/>
        <v>0</v>
      </c>
      <c r="BH128" s="190">
        <f t="shared" si="6"/>
        <v>0</v>
      </c>
      <c r="BI128" s="190">
        <f t="shared" si="7"/>
        <v>0</v>
      </c>
      <c r="BJ128" s="187" t="s">
        <v>74</v>
      </c>
      <c r="BK128" s="190">
        <f t="shared" si="8"/>
        <v>0</v>
      </c>
      <c r="BL128" s="187" t="s">
        <v>696</v>
      </c>
      <c r="BM128" s="187" t="s">
        <v>1911</v>
      </c>
    </row>
    <row r="129" spans="2:65" s="222" customFormat="1" ht="51" customHeight="1" x14ac:dyDescent="0.3">
      <c r="B129" s="195"/>
      <c r="C129" s="281" t="s">
        <v>680</v>
      </c>
      <c r="D129" s="281" t="s">
        <v>149</v>
      </c>
      <c r="E129" s="280" t="s">
        <v>1910</v>
      </c>
      <c r="F129" s="637" t="s">
        <v>1909</v>
      </c>
      <c r="G129" s="637"/>
      <c r="H129" s="637"/>
      <c r="I129" s="637"/>
      <c r="J129" s="279" t="s">
        <v>152</v>
      </c>
      <c r="K129" s="278">
        <v>2</v>
      </c>
      <c r="L129" s="638"/>
      <c r="M129" s="638"/>
      <c r="N129" s="638"/>
      <c r="O129" s="602"/>
      <c r="P129" s="602"/>
      <c r="Q129" s="602"/>
      <c r="R129" s="262"/>
      <c r="T129" s="261" t="s">
        <v>5</v>
      </c>
      <c r="U129" s="265" t="s">
        <v>37</v>
      </c>
      <c r="V129" s="264">
        <v>0</v>
      </c>
      <c r="W129" s="264">
        <f t="shared" si="0"/>
        <v>0</v>
      </c>
      <c r="X129" s="264">
        <v>0</v>
      </c>
      <c r="Y129" s="264">
        <f t="shared" si="1"/>
        <v>0</v>
      </c>
      <c r="Z129" s="264">
        <v>0</v>
      </c>
      <c r="AA129" s="263">
        <f t="shared" si="2"/>
        <v>0</v>
      </c>
      <c r="AR129" s="187" t="s">
        <v>731</v>
      </c>
      <c r="AT129" s="187" t="s">
        <v>149</v>
      </c>
      <c r="AU129" s="187" t="s">
        <v>76</v>
      </c>
      <c r="AY129" s="187" t="s">
        <v>146</v>
      </c>
      <c r="BE129" s="190">
        <f t="shared" si="3"/>
        <v>0</v>
      </c>
      <c r="BF129" s="190">
        <f t="shared" si="4"/>
        <v>0</v>
      </c>
      <c r="BG129" s="190">
        <f t="shared" si="5"/>
        <v>0</v>
      </c>
      <c r="BH129" s="190">
        <f t="shared" si="6"/>
        <v>0</v>
      </c>
      <c r="BI129" s="190">
        <f t="shared" si="7"/>
        <v>0</v>
      </c>
      <c r="BJ129" s="187" t="s">
        <v>74</v>
      </c>
      <c r="BK129" s="190">
        <f t="shared" si="8"/>
        <v>0</v>
      </c>
      <c r="BL129" s="187" t="s">
        <v>696</v>
      </c>
      <c r="BM129" s="187" t="s">
        <v>1908</v>
      </c>
    </row>
    <row r="130" spans="2:65" s="222" customFormat="1" ht="51" customHeight="1" x14ac:dyDescent="0.3">
      <c r="B130" s="195"/>
      <c r="C130" s="281" t="s">
        <v>684</v>
      </c>
      <c r="D130" s="281" t="s">
        <v>149</v>
      </c>
      <c r="E130" s="280" t="s">
        <v>1907</v>
      </c>
      <c r="F130" s="637" t="s">
        <v>1906</v>
      </c>
      <c r="G130" s="637"/>
      <c r="H130" s="637"/>
      <c r="I130" s="637"/>
      <c r="J130" s="279" t="s">
        <v>152</v>
      </c>
      <c r="K130" s="278">
        <v>2</v>
      </c>
      <c r="L130" s="638"/>
      <c r="M130" s="638"/>
      <c r="N130" s="638"/>
      <c r="O130" s="602"/>
      <c r="P130" s="602"/>
      <c r="Q130" s="602"/>
      <c r="R130" s="262"/>
      <c r="T130" s="261" t="s">
        <v>5</v>
      </c>
      <c r="U130" s="265" t="s">
        <v>37</v>
      </c>
      <c r="V130" s="264">
        <v>0</v>
      </c>
      <c r="W130" s="264">
        <f t="shared" si="0"/>
        <v>0</v>
      </c>
      <c r="X130" s="264">
        <v>0</v>
      </c>
      <c r="Y130" s="264">
        <f t="shared" si="1"/>
        <v>0</v>
      </c>
      <c r="Z130" s="264">
        <v>0</v>
      </c>
      <c r="AA130" s="263">
        <f t="shared" si="2"/>
        <v>0</v>
      </c>
      <c r="AR130" s="187" t="s">
        <v>731</v>
      </c>
      <c r="AT130" s="187" t="s">
        <v>149</v>
      </c>
      <c r="AU130" s="187" t="s">
        <v>76</v>
      </c>
      <c r="AY130" s="187" t="s">
        <v>146</v>
      </c>
      <c r="BE130" s="190">
        <f t="shared" si="3"/>
        <v>0</v>
      </c>
      <c r="BF130" s="190">
        <f t="shared" si="4"/>
        <v>0</v>
      </c>
      <c r="BG130" s="190">
        <f t="shared" si="5"/>
        <v>0</v>
      </c>
      <c r="BH130" s="190">
        <f t="shared" si="6"/>
        <v>0</v>
      </c>
      <c r="BI130" s="190">
        <f t="shared" si="7"/>
        <v>0</v>
      </c>
      <c r="BJ130" s="187" t="s">
        <v>74</v>
      </c>
      <c r="BK130" s="190">
        <f t="shared" si="8"/>
        <v>0</v>
      </c>
      <c r="BL130" s="187" t="s">
        <v>696</v>
      </c>
      <c r="BM130" s="187" t="s">
        <v>1905</v>
      </c>
    </row>
    <row r="131" spans="2:65" s="222" customFormat="1" ht="25.5" customHeight="1" x14ac:dyDescent="0.3">
      <c r="B131" s="195"/>
      <c r="C131" s="281" t="s">
        <v>734</v>
      </c>
      <c r="D131" s="281" t="s">
        <v>149</v>
      </c>
      <c r="E131" s="280" t="s">
        <v>1904</v>
      </c>
      <c r="F131" s="637" t="s">
        <v>1903</v>
      </c>
      <c r="G131" s="637"/>
      <c r="H131" s="637"/>
      <c r="I131" s="637"/>
      <c r="J131" s="279" t="s">
        <v>152</v>
      </c>
      <c r="K131" s="278">
        <v>2</v>
      </c>
      <c r="L131" s="638"/>
      <c r="M131" s="638"/>
      <c r="N131" s="638"/>
      <c r="O131" s="602"/>
      <c r="P131" s="602"/>
      <c r="Q131" s="602"/>
      <c r="R131" s="262"/>
      <c r="T131" s="261" t="s">
        <v>5</v>
      </c>
      <c r="U131" s="265" t="s">
        <v>37</v>
      </c>
      <c r="V131" s="264">
        <v>0</v>
      </c>
      <c r="W131" s="264">
        <f t="shared" si="0"/>
        <v>0</v>
      </c>
      <c r="X131" s="264">
        <v>0</v>
      </c>
      <c r="Y131" s="264">
        <f t="shared" si="1"/>
        <v>0</v>
      </c>
      <c r="Z131" s="264">
        <v>0</v>
      </c>
      <c r="AA131" s="263">
        <f t="shared" si="2"/>
        <v>0</v>
      </c>
      <c r="AR131" s="187" t="s">
        <v>731</v>
      </c>
      <c r="AT131" s="187" t="s">
        <v>149</v>
      </c>
      <c r="AU131" s="187" t="s">
        <v>76</v>
      </c>
      <c r="AY131" s="187" t="s">
        <v>146</v>
      </c>
      <c r="BE131" s="190">
        <f t="shared" si="3"/>
        <v>0</v>
      </c>
      <c r="BF131" s="190">
        <f t="shared" si="4"/>
        <v>0</v>
      </c>
      <c r="BG131" s="190">
        <f t="shared" si="5"/>
        <v>0</v>
      </c>
      <c r="BH131" s="190">
        <f t="shared" si="6"/>
        <v>0</v>
      </c>
      <c r="BI131" s="190">
        <f t="shared" si="7"/>
        <v>0</v>
      </c>
      <c r="BJ131" s="187" t="s">
        <v>74</v>
      </c>
      <c r="BK131" s="190">
        <f t="shared" si="8"/>
        <v>0</v>
      </c>
      <c r="BL131" s="187" t="s">
        <v>696</v>
      </c>
      <c r="BM131" s="187" t="s">
        <v>1902</v>
      </c>
    </row>
    <row r="132" spans="2:65" s="222" customFormat="1" ht="38.25" customHeight="1" x14ac:dyDescent="0.3">
      <c r="B132" s="195"/>
      <c r="C132" s="281" t="s">
        <v>737</v>
      </c>
      <c r="D132" s="281" t="s">
        <v>149</v>
      </c>
      <c r="E132" s="280" t="s">
        <v>1901</v>
      </c>
      <c r="F132" s="637" t="s">
        <v>1900</v>
      </c>
      <c r="G132" s="637"/>
      <c r="H132" s="637"/>
      <c r="I132" s="637"/>
      <c r="J132" s="279" t="s">
        <v>152</v>
      </c>
      <c r="K132" s="278">
        <v>2</v>
      </c>
      <c r="L132" s="638"/>
      <c r="M132" s="638"/>
      <c r="N132" s="638"/>
      <c r="O132" s="602"/>
      <c r="P132" s="602"/>
      <c r="Q132" s="602"/>
      <c r="R132" s="262"/>
      <c r="T132" s="261" t="s">
        <v>5</v>
      </c>
      <c r="U132" s="265" t="s">
        <v>37</v>
      </c>
      <c r="V132" s="264">
        <v>0</v>
      </c>
      <c r="W132" s="264">
        <f t="shared" si="0"/>
        <v>0</v>
      </c>
      <c r="X132" s="264">
        <v>0</v>
      </c>
      <c r="Y132" s="264">
        <f t="shared" si="1"/>
        <v>0</v>
      </c>
      <c r="Z132" s="264">
        <v>0</v>
      </c>
      <c r="AA132" s="263">
        <f t="shared" si="2"/>
        <v>0</v>
      </c>
      <c r="AR132" s="187" t="s">
        <v>731</v>
      </c>
      <c r="AT132" s="187" t="s">
        <v>149</v>
      </c>
      <c r="AU132" s="187" t="s">
        <v>76</v>
      </c>
      <c r="AY132" s="187" t="s">
        <v>146</v>
      </c>
      <c r="BE132" s="190">
        <f t="shared" si="3"/>
        <v>0</v>
      </c>
      <c r="BF132" s="190">
        <f t="shared" si="4"/>
        <v>0</v>
      </c>
      <c r="BG132" s="190">
        <f t="shared" si="5"/>
        <v>0</v>
      </c>
      <c r="BH132" s="190">
        <f t="shared" si="6"/>
        <v>0</v>
      </c>
      <c r="BI132" s="190">
        <f t="shared" si="7"/>
        <v>0</v>
      </c>
      <c r="BJ132" s="187" t="s">
        <v>74</v>
      </c>
      <c r="BK132" s="190">
        <f t="shared" si="8"/>
        <v>0</v>
      </c>
      <c r="BL132" s="187" t="s">
        <v>696</v>
      </c>
      <c r="BM132" s="187" t="s">
        <v>1899</v>
      </c>
    </row>
    <row r="133" spans="2:65" s="222" customFormat="1" ht="63.75" customHeight="1" x14ac:dyDescent="0.3">
      <c r="B133" s="195"/>
      <c r="C133" s="281" t="s">
        <v>728</v>
      </c>
      <c r="D133" s="281" t="s">
        <v>149</v>
      </c>
      <c r="E133" s="280" t="s">
        <v>1898</v>
      </c>
      <c r="F133" s="637" t="s">
        <v>1897</v>
      </c>
      <c r="G133" s="637"/>
      <c r="H133" s="637"/>
      <c r="I133" s="637"/>
      <c r="J133" s="279" t="s">
        <v>152</v>
      </c>
      <c r="K133" s="278">
        <v>2</v>
      </c>
      <c r="L133" s="638"/>
      <c r="M133" s="638"/>
      <c r="N133" s="638"/>
      <c r="O133" s="602"/>
      <c r="P133" s="602"/>
      <c r="Q133" s="602"/>
      <c r="R133" s="262"/>
      <c r="T133" s="261" t="s">
        <v>5</v>
      </c>
      <c r="U133" s="265" t="s">
        <v>37</v>
      </c>
      <c r="V133" s="264">
        <v>0</v>
      </c>
      <c r="W133" s="264">
        <f t="shared" si="0"/>
        <v>0</v>
      </c>
      <c r="X133" s="264">
        <v>0</v>
      </c>
      <c r="Y133" s="264">
        <f t="shared" si="1"/>
        <v>0</v>
      </c>
      <c r="Z133" s="264">
        <v>0</v>
      </c>
      <c r="AA133" s="263">
        <f t="shared" si="2"/>
        <v>0</v>
      </c>
      <c r="AR133" s="187" t="s">
        <v>731</v>
      </c>
      <c r="AT133" s="187" t="s">
        <v>149</v>
      </c>
      <c r="AU133" s="187" t="s">
        <v>76</v>
      </c>
      <c r="AY133" s="187" t="s">
        <v>146</v>
      </c>
      <c r="BE133" s="190">
        <f t="shared" si="3"/>
        <v>0</v>
      </c>
      <c r="BF133" s="190">
        <f t="shared" si="4"/>
        <v>0</v>
      </c>
      <c r="BG133" s="190">
        <f t="shared" si="5"/>
        <v>0</v>
      </c>
      <c r="BH133" s="190">
        <f t="shared" si="6"/>
        <v>0</v>
      </c>
      <c r="BI133" s="190">
        <f t="shared" si="7"/>
        <v>0</v>
      </c>
      <c r="BJ133" s="187" t="s">
        <v>74</v>
      </c>
      <c r="BK133" s="190">
        <f t="shared" si="8"/>
        <v>0</v>
      </c>
      <c r="BL133" s="187" t="s">
        <v>696</v>
      </c>
      <c r="BM133" s="187" t="s">
        <v>1896</v>
      </c>
    </row>
    <row r="134" spans="2:65" s="222" customFormat="1" ht="25.5" customHeight="1" x14ac:dyDescent="0.3">
      <c r="B134" s="195"/>
      <c r="C134" s="281" t="s">
        <v>751</v>
      </c>
      <c r="D134" s="281" t="s">
        <v>149</v>
      </c>
      <c r="E134" s="280" t="s">
        <v>1895</v>
      </c>
      <c r="F134" s="637" t="s">
        <v>1894</v>
      </c>
      <c r="G134" s="637"/>
      <c r="H134" s="637"/>
      <c r="I134" s="637"/>
      <c r="J134" s="279" t="s">
        <v>152</v>
      </c>
      <c r="K134" s="278">
        <v>2</v>
      </c>
      <c r="L134" s="638"/>
      <c r="M134" s="638"/>
      <c r="N134" s="638"/>
      <c r="O134" s="602"/>
      <c r="P134" s="602"/>
      <c r="Q134" s="602"/>
      <c r="R134" s="262"/>
      <c r="T134" s="261" t="s">
        <v>5</v>
      </c>
      <c r="U134" s="265" t="s">
        <v>37</v>
      </c>
      <c r="V134" s="264">
        <v>0</v>
      </c>
      <c r="W134" s="264">
        <f t="shared" si="0"/>
        <v>0</v>
      </c>
      <c r="X134" s="264">
        <v>0</v>
      </c>
      <c r="Y134" s="264">
        <f t="shared" si="1"/>
        <v>0</v>
      </c>
      <c r="Z134" s="264">
        <v>0</v>
      </c>
      <c r="AA134" s="263">
        <f t="shared" si="2"/>
        <v>0</v>
      </c>
      <c r="AR134" s="187" t="s">
        <v>731</v>
      </c>
      <c r="AT134" s="187" t="s">
        <v>149</v>
      </c>
      <c r="AU134" s="187" t="s">
        <v>76</v>
      </c>
      <c r="AY134" s="187" t="s">
        <v>146</v>
      </c>
      <c r="BE134" s="190">
        <f t="shared" si="3"/>
        <v>0</v>
      </c>
      <c r="BF134" s="190">
        <f t="shared" si="4"/>
        <v>0</v>
      </c>
      <c r="BG134" s="190">
        <f t="shared" si="5"/>
        <v>0</v>
      </c>
      <c r="BH134" s="190">
        <f t="shared" si="6"/>
        <v>0</v>
      </c>
      <c r="BI134" s="190">
        <f t="shared" si="7"/>
        <v>0</v>
      </c>
      <c r="BJ134" s="187" t="s">
        <v>74</v>
      </c>
      <c r="BK134" s="190">
        <f t="shared" si="8"/>
        <v>0</v>
      </c>
      <c r="BL134" s="187" t="s">
        <v>696</v>
      </c>
      <c r="BM134" s="187" t="s">
        <v>1893</v>
      </c>
    </row>
    <row r="135" spans="2:65" s="222" customFormat="1" ht="25.5" customHeight="1" x14ac:dyDescent="0.3">
      <c r="B135" s="195"/>
      <c r="C135" s="281" t="s">
        <v>11</v>
      </c>
      <c r="D135" s="281" t="s">
        <v>149</v>
      </c>
      <c r="E135" s="280" t="s">
        <v>1892</v>
      </c>
      <c r="F135" s="637" t="s">
        <v>1891</v>
      </c>
      <c r="G135" s="637"/>
      <c r="H135" s="637"/>
      <c r="I135" s="637"/>
      <c r="J135" s="279" t="s">
        <v>152</v>
      </c>
      <c r="K135" s="278">
        <v>2</v>
      </c>
      <c r="L135" s="638"/>
      <c r="M135" s="638"/>
      <c r="N135" s="638"/>
      <c r="O135" s="602"/>
      <c r="P135" s="602"/>
      <c r="Q135" s="602"/>
      <c r="R135" s="262"/>
      <c r="T135" s="261" t="s">
        <v>5</v>
      </c>
      <c r="U135" s="265" t="s">
        <v>37</v>
      </c>
      <c r="V135" s="264">
        <v>0</v>
      </c>
      <c r="W135" s="264">
        <f t="shared" si="0"/>
        <v>0</v>
      </c>
      <c r="X135" s="264">
        <v>0</v>
      </c>
      <c r="Y135" s="264">
        <f t="shared" si="1"/>
        <v>0</v>
      </c>
      <c r="Z135" s="264">
        <v>0</v>
      </c>
      <c r="AA135" s="263">
        <f t="shared" si="2"/>
        <v>0</v>
      </c>
      <c r="AR135" s="187" t="s">
        <v>731</v>
      </c>
      <c r="AT135" s="187" t="s">
        <v>149</v>
      </c>
      <c r="AU135" s="187" t="s">
        <v>76</v>
      </c>
      <c r="AY135" s="187" t="s">
        <v>146</v>
      </c>
      <c r="BE135" s="190">
        <f t="shared" si="3"/>
        <v>0</v>
      </c>
      <c r="BF135" s="190">
        <f t="shared" si="4"/>
        <v>0</v>
      </c>
      <c r="BG135" s="190">
        <f t="shared" si="5"/>
        <v>0</v>
      </c>
      <c r="BH135" s="190">
        <f t="shared" si="6"/>
        <v>0</v>
      </c>
      <c r="BI135" s="190">
        <f t="shared" si="7"/>
        <v>0</v>
      </c>
      <c r="BJ135" s="187" t="s">
        <v>74</v>
      </c>
      <c r="BK135" s="190">
        <f t="shared" si="8"/>
        <v>0</v>
      </c>
      <c r="BL135" s="187" t="s">
        <v>696</v>
      </c>
      <c r="BM135" s="187" t="s">
        <v>1890</v>
      </c>
    </row>
    <row r="136" spans="2:65" s="266" customFormat="1" ht="29.85" customHeight="1" x14ac:dyDescent="0.3">
      <c r="B136" s="276"/>
      <c r="C136" s="271"/>
      <c r="D136" s="275" t="s">
        <v>1889</v>
      </c>
      <c r="E136" s="275"/>
      <c r="F136" s="275"/>
      <c r="G136" s="275"/>
      <c r="H136" s="275"/>
      <c r="I136" s="275"/>
      <c r="J136" s="275"/>
      <c r="K136" s="275"/>
      <c r="L136" s="275"/>
      <c r="M136" s="275"/>
      <c r="N136" s="651"/>
      <c r="O136" s="652"/>
      <c r="P136" s="652"/>
      <c r="Q136" s="652"/>
      <c r="R136" s="274"/>
      <c r="T136" s="273"/>
      <c r="U136" s="271"/>
      <c r="V136" s="271"/>
      <c r="W136" s="272">
        <f>W137</f>
        <v>0</v>
      </c>
      <c r="X136" s="271"/>
      <c r="Y136" s="272">
        <f>Y137</f>
        <v>0</v>
      </c>
      <c r="Z136" s="271"/>
      <c r="AA136" s="270">
        <f>AA137</f>
        <v>0</v>
      </c>
      <c r="AR136" s="268" t="s">
        <v>74</v>
      </c>
      <c r="AT136" s="269" t="s">
        <v>65</v>
      </c>
      <c r="AU136" s="269" t="s">
        <v>74</v>
      </c>
      <c r="AY136" s="268" t="s">
        <v>146</v>
      </c>
      <c r="BK136" s="267">
        <f>BK137</f>
        <v>0</v>
      </c>
    </row>
    <row r="137" spans="2:65" s="222" customFormat="1" ht="63.75" customHeight="1" x14ac:dyDescent="0.3">
      <c r="B137" s="195"/>
      <c r="C137" s="281" t="s">
        <v>707</v>
      </c>
      <c r="D137" s="281" t="s">
        <v>149</v>
      </c>
      <c r="E137" s="280" t="s">
        <v>1888</v>
      </c>
      <c r="F137" s="637" t="s">
        <v>1887</v>
      </c>
      <c r="G137" s="637"/>
      <c r="H137" s="637"/>
      <c r="I137" s="637"/>
      <c r="J137" s="279" t="s">
        <v>152</v>
      </c>
      <c r="K137" s="278">
        <v>1</v>
      </c>
      <c r="L137" s="638"/>
      <c r="M137" s="638"/>
      <c r="N137" s="638"/>
      <c r="O137" s="602"/>
      <c r="P137" s="602"/>
      <c r="Q137" s="602"/>
      <c r="R137" s="262"/>
      <c r="T137" s="261" t="s">
        <v>5</v>
      </c>
      <c r="U137" s="265" t="s">
        <v>37</v>
      </c>
      <c r="V137" s="264">
        <v>0</v>
      </c>
      <c r="W137" s="264">
        <f>V137*K137</f>
        <v>0</v>
      </c>
      <c r="X137" s="264">
        <v>0</v>
      </c>
      <c r="Y137" s="264">
        <f>X137*K137</f>
        <v>0</v>
      </c>
      <c r="Z137" s="264">
        <v>0</v>
      </c>
      <c r="AA137" s="263">
        <f>Z137*K137</f>
        <v>0</v>
      </c>
      <c r="AR137" s="187" t="s">
        <v>731</v>
      </c>
      <c r="AT137" s="187" t="s">
        <v>149</v>
      </c>
      <c r="AU137" s="187" t="s">
        <v>76</v>
      </c>
      <c r="AY137" s="187" t="s">
        <v>146</v>
      </c>
      <c r="BE137" s="190">
        <f>IF(U137="základní",N137,0)</f>
        <v>0</v>
      </c>
      <c r="BF137" s="190">
        <f>IF(U137="snížená",N137,0)</f>
        <v>0</v>
      </c>
      <c r="BG137" s="190">
        <f>IF(U137="zákl. přenesená",N137,0)</f>
        <v>0</v>
      </c>
      <c r="BH137" s="190">
        <f>IF(U137="sníž. přenesená",N137,0)</f>
        <v>0</v>
      </c>
      <c r="BI137" s="190">
        <f>IF(U137="nulová",N137,0)</f>
        <v>0</v>
      </c>
      <c r="BJ137" s="187" t="s">
        <v>74</v>
      </c>
      <c r="BK137" s="190">
        <f>ROUND(L137*K137,2)</f>
        <v>0</v>
      </c>
      <c r="BL137" s="187" t="s">
        <v>696</v>
      </c>
      <c r="BM137" s="187" t="s">
        <v>1886</v>
      </c>
    </row>
    <row r="138" spans="2:65" s="266" customFormat="1" ht="29.85" customHeight="1" x14ac:dyDescent="0.3">
      <c r="B138" s="276"/>
      <c r="C138" s="271"/>
      <c r="D138" s="275" t="s">
        <v>1885</v>
      </c>
      <c r="E138" s="275"/>
      <c r="F138" s="275"/>
      <c r="G138" s="275"/>
      <c r="H138" s="275"/>
      <c r="I138" s="275"/>
      <c r="J138" s="275"/>
      <c r="K138" s="275"/>
      <c r="L138" s="275"/>
      <c r="M138" s="275"/>
      <c r="N138" s="651"/>
      <c r="O138" s="652"/>
      <c r="P138" s="652"/>
      <c r="Q138" s="652"/>
      <c r="R138" s="274"/>
      <c r="T138" s="273"/>
      <c r="U138" s="271"/>
      <c r="V138" s="271"/>
      <c r="W138" s="272">
        <f>W139</f>
        <v>0</v>
      </c>
      <c r="X138" s="271"/>
      <c r="Y138" s="272">
        <f>Y139</f>
        <v>0</v>
      </c>
      <c r="Z138" s="271"/>
      <c r="AA138" s="270">
        <f>AA139</f>
        <v>0</v>
      </c>
      <c r="AR138" s="268" t="s">
        <v>74</v>
      </c>
      <c r="AT138" s="269" t="s">
        <v>65</v>
      </c>
      <c r="AU138" s="269" t="s">
        <v>74</v>
      </c>
      <c r="AY138" s="268" t="s">
        <v>146</v>
      </c>
      <c r="BK138" s="267">
        <f>BK139</f>
        <v>0</v>
      </c>
    </row>
    <row r="139" spans="2:65" s="222" customFormat="1" ht="38.25" customHeight="1" x14ac:dyDescent="0.3">
      <c r="B139" s="195"/>
      <c r="C139" s="281" t="s">
        <v>761</v>
      </c>
      <c r="D139" s="281" t="s">
        <v>149</v>
      </c>
      <c r="E139" s="280" t="s">
        <v>1884</v>
      </c>
      <c r="F139" s="637" t="s">
        <v>1883</v>
      </c>
      <c r="G139" s="637"/>
      <c r="H139" s="637"/>
      <c r="I139" s="637"/>
      <c r="J139" s="279" t="s">
        <v>152</v>
      </c>
      <c r="K139" s="278">
        <v>1</v>
      </c>
      <c r="L139" s="638"/>
      <c r="M139" s="638"/>
      <c r="N139" s="638"/>
      <c r="O139" s="602"/>
      <c r="P139" s="602"/>
      <c r="Q139" s="602"/>
      <c r="R139" s="262"/>
      <c r="T139" s="261" t="s">
        <v>5</v>
      </c>
      <c r="U139" s="265" t="s">
        <v>37</v>
      </c>
      <c r="V139" s="264">
        <v>0</v>
      </c>
      <c r="W139" s="264">
        <f>V139*K139</f>
        <v>0</v>
      </c>
      <c r="X139" s="264">
        <v>0</v>
      </c>
      <c r="Y139" s="264">
        <f>X139*K139</f>
        <v>0</v>
      </c>
      <c r="Z139" s="264">
        <v>0</v>
      </c>
      <c r="AA139" s="263">
        <f>Z139*K139</f>
        <v>0</v>
      </c>
      <c r="AR139" s="187" t="s">
        <v>731</v>
      </c>
      <c r="AT139" s="187" t="s">
        <v>149</v>
      </c>
      <c r="AU139" s="187" t="s">
        <v>76</v>
      </c>
      <c r="AY139" s="187" t="s">
        <v>146</v>
      </c>
      <c r="BE139" s="190">
        <f>IF(U139="základní",N139,0)</f>
        <v>0</v>
      </c>
      <c r="BF139" s="190">
        <f>IF(U139="snížená",N139,0)</f>
        <v>0</v>
      </c>
      <c r="BG139" s="190">
        <f>IF(U139="zákl. přenesená",N139,0)</f>
        <v>0</v>
      </c>
      <c r="BH139" s="190">
        <f>IF(U139="sníž. přenesená",N139,0)</f>
        <v>0</v>
      </c>
      <c r="BI139" s="190">
        <f>IF(U139="nulová",N139,0)</f>
        <v>0</v>
      </c>
      <c r="BJ139" s="187" t="s">
        <v>74</v>
      </c>
      <c r="BK139" s="190">
        <f>ROUND(L139*K139,2)</f>
        <v>0</v>
      </c>
      <c r="BL139" s="187" t="s">
        <v>696</v>
      </c>
      <c r="BM139" s="187" t="s">
        <v>1882</v>
      </c>
    </row>
    <row r="140" spans="2:65" s="266" customFormat="1" ht="29.85" customHeight="1" x14ac:dyDescent="0.3">
      <c r="B140" s="276"/>
      <c r="C140" s="271"/>
      <c r="D140" s="275" t="s">
        <v>1881</v>
      </c>
      <c r="E140" s="275"/>
      <c r="F140" s="275"/>
      <c r="G140" s="275"/>
      <c r="H140" s="275"/>
      <c r="I140" s="275"/>
      <c r="J140" s="275"/>
      <c r="K140" s="275"/>
      <c r="L140" s="275"/>
      <c r="M140" s="275"/>
      <c r="N140" s="651"/>
      <c r="O140" s="652"/>
      <c r="P140" s="652"/>
      <c r="Q140" s="652"/>
      <c r="R140" s="274"/>
      <c r="T140" s="273"/>
      <c r="U140" s="271"/>
      <c r="V140" s="271"/>
      <c r="W140" s="272">
        <f>W141</f>
        <v>0</v>
      </c>
      <c r="X140" s="271"/>
      <c r="Y140" s="272">
        <f>Y141</f>
        <v>0</v>
      </c>
      <c r="Z140" s="271"/>
      <c r="AA140" s="270">
        <f>AA141</f>
        <v>0</v>
      </c>
      <c r="AR140" s="268" t="s">
        <v>74</v>
      </c>
      <c r="AT140" s="269" t="s">
        <v>65</v>
      </c>
      <c r="AU140" s="269" t="s">
        <v>74</v>
      </c>
      <c r="AY140" s="268" t="s">
        <v>146</v>
      </c>
      <c r="BK140" s="267">
        <f>BK141</f>
        <v>0</v>
      </c>
    </row>
    <row r="141" spans="2:65" s="222" customFormat="1" ht="16.5" customHeight="1" x14ac:dyDescent="0.3">
      <c r="B141" s="195"/>
      <c r="C141" s="281" t="s">
        <v>381</v>
      </c>
      <c r="D141" s="281" t="s">
        <v>149</v>
      </c>
      <c r="E141" s="280" t="s">
        <v>1880</v>
      </c>
      <c r="F141" s="637" t="s">
        <v>1879</v>
      </c>
      <c r="G141" s="637"/>
      <c r="H141" s="637"/>
      <c r="I141" s="637"/>
      <c r="J141" s="279" t="s">
        <v>152</v>
      </c>
      <c r="K141" s="278">
        <v>1</v>
      </c>
      <c r="L141" s="638"/>
      <c r="M141" s="638"/>
      <c r="N141" s="638"/>
      <c r="O141" s="602"/>
      <c r="P141" s="602"/>
      <c r="Q141" s="602"/>
      <c r="R141" s="262"/>
      <c r="T141" s="261" t="s">
        <v>5</v>
      </c>
      <c r="U141" s="265" t="s">
        <v>37</v>
      </c>
      <c r="V141" s="264">
        <v>0</v>
      </c>
      <c r="W141" s="264">
        <f>V141*K141</f>
        <v>0</v>
      </c>
      <c r="X141" s="264">
        <v>0</v>
      </c>
      <c r="Y141" s="264">
        <f>X141*K141</f>
        <v>0</v>
      </c>
      <c r="Z141" s="264">
        <v>0</v>
      </c>
      <c r="AA141" s="263">
        <f>Z141*K141</f>
        <v>0</v>
      </c>
      <c r="AR141" s="187" t="s">
        <v>731</v>
      </c>
      <c r="AT141" s="187" t="s">
        <v>149</v>
      </c>
      <c r="AU141" s="187" t="s">
        <v>76</v>
      </c>
      <c r="AY141" s="187" t="s">
        <v>146</v>
      </c>
      <c r="BE141" s="190">
        <f>IF(U141="základní",N141,0)</f>
        <v>0</v>
      </c>
      <c r="BF141" s="190">
        <f>IF(U141="snížená",N141,0)</f>
        <v>0</v>
      </c>
      <c r="BG141" s="190">
        <f>IF(U141="zákl. přenesená",N141,0)</f>
        <v>0</v>
      </c>
      <c r="BH141" s="190">
        <f>IF(U141="sníž. přenesená",N141,0)</f>
        <v>0</v>
      </c>
      <c r="BI141" s="190">
        <f>IF(U141="nulová",N141,0)</f>
        <v>0</v>
      </c>
      <c r="BJ141" s="187" t="s">
        <v>74</v>
      </c>
      <c r="BK141" s="190">
        <f>ROUND(L141*K141,2)</f>
        <v>0</v>
      </c>
      <c r="BL141" s="187" t="s">
        <v>696</v>
      </c>
      <c r="BM141" s="187" t="s">
        <v>1878</v>
      </c>
    </row>
    <row r="142" spans="2:65" s="266" customFormat="1" ht="29.85" customHeight="1" x14ac:dyDescent="0.3">
      <c r="B142" s="276"/>
      <c r="C142" s="271"/>
      <c r="D142" s="275" t="s">
        <v>1877</v>
      </c>
      <c r="E142" s="275"/>
      <c r="F142" s="275"/>
      <c r="G142" s="275"/>
      <c r="H142" s="275"/>
      <c r="I142" s="275"/>
      <c r="J142" s="275"/>
      <c r="K142" s="275"/>
      <c r="L142" s="275"/>
      <c r="M142" s="275"/>
      <c r="N142" s="651"/>
      <c r="O142" s="652"/>
      <c r="P142" s="652"/>
      <c r="Q142" s="652"/>
      <c r="R142" s="274"/>
      <c r="T142" s="273"/>
      <c r="U142" s="271"/>
      <c r="V142" s="271"/>
      <c r="W142" s="272">
        <f>W143</f>
        <v>0</v>
      </c>
      <c r="X142" s="271"/>
      <c r="Y142" s="272">
        <f>Y143</f>
        <v>0</v>
      </c>
      <c r="Z142" s="271"/>
      <c r="AA142" s="270">
        <f>AA143</f>
        <v>0</v>
      </c>
      <c r="AR142" s="268" t="s">
        <v>74</v>
      </c>
      <c r="AT142" s="269" t="s">
        <v>65</v>
      </c>
      <c r="AU142" s="269" t="s">
        <v>74</v>
      </c>
      <c r="AY142" s="268" t="s">
        <v>146</v>
      </c>
      <c r="BK142" s="267">
        <f>BK143</f>
        <v>0</v>
      </c>
    </row>
    <row r="143" spans="2:65" s="222" customFormat="1" ht="38.25" customHeight="1" x14ac:dyDescent="0.3">
      <c r="B143" s="195"/>
      <c r="C143" s="281" t="s">
        <v>385</v>
      </c>
      <c r="D143" s="281" t="s">
        <v>149</v>
      </c>
      <c r="E143" s="280" t="s">
        <v>1780</v>
      </c>
      <c r="F143" s="637" t="s">
        <v>1779</v>
      </c>
      <c r="G143" s="637"/>
      <c r="H143" s="637"/>
      <c r="I143" s="637"/>
      <c r="J143" s="279" t="s">
        <v>152</v>
      </c>
      <c r="K143" s="278">
        <v>2</v>
      </c>
      <c r="L143" s="638"/>
      <c r="M143" s="638"/>
      <c r="N143" s="638"/>
      <c r="O143" s="602"/>
      <c r="P143" s="602"/>
      <c r="Q143" s="602"/>
      <c r="R143" s="262"/>
      <c r="T143" s="261" t="s">
        <v>5</v>
      </c>
      <c r="U143" s="265" t="s">
        <v>37</v>
      </c>
      <c r="V143" s="264">
        <v>0</v>
      </c>
      <c r="W143" s="264">
        <f>V143*K143</f>
        <v>0</v>
      </c>
      <c r="X143" s="264">
        <v>0</v>
      </c>
      <c r="Y143" s="264">
        <f>X143*K143</f>
        <v>0</v>
      </c>
      <c r="Z143" s="264">
        <v>0</v>
      </c>
      <c r="AA143" s="263">
        <f>Z143*K143</f>
        <v>0</v>
      </c>
      <c r="AR143" s="187" t="s">
        <v>731</v>
      </c>
      <c r="AT143" s="187" t="s">
        <v>149</v>
      </c>
      <c r="AU143" s="187" t="s">
        <v>76</v>
      </c>
      <c r="AY143" s="187" t="s">
        <v>146</v>
      </c>
      <c r="BE143" s="190">
        <f>IF(U143="základní",N143,0)</f>
        <v>0</v>
      </c>
      <c r="BF143" s="190">
        <f>IF(U143="snížená",N143,0)</f>
        <v>0</v>
      </c>
      <c r="BG143" s="190">
        <f>IF(U143="zákl. přenesená",N143,0)</f>
        <v>0</v>
      </c>
      <c r="BH143" s="190">
        <f>IF(U143="sníž. přenesená",N143,0)</f>
        <v>0</v>
      </c>
      <c r="BI143" s="190">
        <f>IF(U143="nulová",N143,0)</f>
        <v>0</v>
      </c>
      <c r="BJ143" s="187" t="s">
        <v>74</v>
      </c>
      <c r="BK143" s="190">
        <f>ROUND(L143*K143,2)</f>
        <v>0</v>
      </c>
      <c r="BL143" s="187" t="s">
        <v>696</v>
      </c>
      <c r="BM143" s="187" t="s">
        <v>1876</v>
      </c>
    </row>
    <row r="144" spans="2:65" s="266" customFormat="1" ht="37.35" customHeight="1" x14ac:dyDescent="0.35">
      <c r="B144" s="276"/>
      <c r="C144" s="271"/>
      <c r="D144" s="277" t="s">
        <v>1875</v>
      </c>
      <c r="E144" s="277"/>
      <c r="F144" s="277"/>
      <c r="G144" s="277"/>
      <c r="H144" s="277"/>
      <c r="I144" s="277"/>
      <c r="J144" s="277"/>
      <c r="K144" s="277"/>
      <c r="L144" s="277"/>
      <c r="M144" s="277"/>
      <c r="N144" s="645"/>
      <c r="O144" s="646"/>
      <c r="P144" s="646"/>
      <c r="Q144" s="646"/>
      <c r="R144" s="274"/>
      <c r="T144" s="273"/>
      <c r="U144" s="271"/>
      <c r="V144" s="271"/>
      <c r="W144" s="272">
        <f>SUM(W145:W147)</f>
        <v>0</v>
      </c>
      <c r="X144" s="271"/>
      <c r="Y144" s="272">
        <f>SUM(Y145:Y147)</f>
        <v>0</v>
      </c>
      <c r="Z144" s="271"/>
      <c r="AA144" s="270">
        <f>SUM(AA145:AA147)</f>
        <v>0</v>
      </c>
      <c r="AR144" s="268" t="s">
        <v>74</v>
      </c>
      <c r="AT144" s="269" t="s">
        <v>65</v>
      </c>
      <c r="AU144" s="269" t="s">
        <v>66</v>
      </c>
      <c r="AY144" s="268" t="s">
        <v>146</v>
      </c>
      <c r="BK144" s="267">
        <f>SUM(BK145:BK147)</f>
        <v>0</v>
      </c>
    </row>
    <row r="145" spans="2:65" s="222" customFormat="1" ht="89.25" customHeight="1" x14ac:dyDescent="0.3">
      <c r="B145" s="195"/>
      <c r="C145" s="281" t="s">
        <v>800</v>
      </c>
      <c r="D145" s="281" t="s">
        <v>149</v>
      </c>
      <c r="E145" s="280" t="s">
        <v>1874</v>
      </c>
      <c r="F145" s="637" t="s">
        <v>1873</v>
      </c>
      <c r="G145" s="637"/>
      <c r="H145" s="637"/>
      <c r="I145" s="637"/>
      <c r="J145" s="279" t="s">
        <v>152</v>
      </c>
      <c r="K145" s="278">
        <v>1</v>
      </c>
      <c r="L145" s="638"/>
      <c r="M145" s="638"/>
      <c r="N145" s="638"/>
      <c r="O145" s="602"/>
      <c r="P145" s="602"/>
      <c r="Q145" s="602"/>
      <c r="R145" s="262"/>
      <c r="T145" s="261" t="s">
        <v>5</v>
      </c>
      <c r="U145" s="265" t="s">
        <v>37</v>
      </c>
      <c r="V145" s="264">
        <v>0</v>
      </c>
      <c r="W145" s="264">
        <f>V145*K145</f>
        <v>0</v>
      </c>
      <c r="X145" s="264">
        <v>0</v>
      </c>
      <c r="Y145" s="264">
        <f>X145*K145</f>
        <v>0</v>
      </c>
      <c r="Z145" s="264">
        <v>0</v>
      </c>
      <c r="AA145" s="263">
        <f>Z145*K145</f>
        <v>0</v>
      </c>
      <c r="AR145" s="187" t="s">
        <v>731</v>
      </c>
      <c r="AT145" s="187" t="s">
        <v>149</v>
      </c>
      <c r="AU145" s="187" t="s">
        <v>74</v>
      </c>
      <c r="AY145" s="187" t="s">
        <v>146</v>
      </c>
      <c r="BE145" s="190">
        <f>IF(U145="základní",N145,0)</f>
        <v>0</v>
      </c>
      <c r="BF145" s="190">
        <f>IF(U145="snížená",N145,0)</f>
        <v>0</v>
      </c>
      <c r="BG145" s="190">
        <f>IF(U145="zákl. přenesená",N145,0)</f>
        <v>0</v>
      </c>
      <c r="BH145" s="190">
        <f>IF(U145="sníž. přenesená",N145,0)</f>
        <v>0</v>
      </c>
      <c r="BI145" s="190">
        <f>IF(U145="nulová",N145,0)</f>
        <v>0</v>
      </c>
      <c r="BJ145" s="187" t="s">
        <v>74</v>
      </c>
      <c r="BK145" s="190">
        <f>ROUND(L145*K145,2)</f>
        <v>0</v>
      </c>
      <c r="BL145" s="187" t="s">
        <v>696</v>
      </c>
      <c r="BM145" s="187" t="s">
        <v>1872</v>
      </c>
    </row>
    <row r="146" spans="2:65" s="222" customFormat="1" ht="25.5" customHeight="1" x14ac:dyDescent="0.3">
      <c r="B146" s="195"/>
      <c r="C146" s="281" t="s">
        <v>579</v>
      </c>
      <c r="D146" s="281" t="s">
        <v>149</v>
      </c>
      <c r="E146" s="280" t="s">
        <v>1871</v>
      </c>
      <c r="F146" s="637" t="s">
        <v>1870</v>
      </c>
      <c r="G146" s="637"/>
      <c r="H146" s="637"/>
      <c r="I146" s="637"/>
      <c r="J146" s="279" t="s">
        <v>152</v>
      </c>
      <c r="K146" s="278">
        <v>1</v>
      </c>
      <c r="L146" s="638"/>
      <c r="M146" s="638"/>
      <c r="N146" s="638"/>
      <c r="O146" s="602"/>
      <c r="P146" s="602"/>
      <c r="Q146" s="602"/>
      <c r="R146" s="262"/>
      <c r="T146" s="261" t="s">
        <v>5</v>
      </c>
      <c r="U146" s="265" t="s">
        <v>37</v>
      </c>
      <c r="V146" s="264">
        <v>0</v>
      </c>
      <c r="W146" s="264">
        <f>V146*K146</f>
        <v>0</v>
      </c>
      <c r="X146" s="264">
        <v>0</v>
      </c>
      <c r="Y146" s="264">
        <f>X146*K146</f>
        <v>0</v>
      </c>
      <c r="Z146" s="264">
        <v>0</v>
      </c>
      <c r="AA146" s="263">
        <f>Z146*K146</f>
        <v>0</v>
      </c>
      <c r="AR146" s="187" t="s">
        <v>731</v>
      </c>
      <c r="AT146" s="187" t="s">
        <v>149</v>
      </c>
      <c r="AU146" s="187" t="s">
        <v>74</v>
      </c>
      <c r="AY146" s="187" t="s">
        <v>146</v>
      </c>
      <c r="BE146" s="190">
        <f>IF(U146="základní",N146,0)</f>
        <v>0</v>
      </c>
      <c r="BF146" s="190">
        <f>IF(U146="snížená",N146,0)</f>
        <v>0</v>
      </c>
      <c r="BG146" s="190">
        <f>IF(U146="zákl. přenesená",N146,0)</f>
        <v>0</v>
      </c>
      <c r="BH146" s="190">
        <f>IF(U146="sníž. přenesená",N146,0)</f>
        <v>0</v>
      </c>
      <c r="BI146" s="190">
        <f>IF(U146="nulová",N146,0)</f>
        <v>0</v>
      </c>
      <c r="BJ146" s="187" t="s">
        <v>74</v>
      </c>
      <c r="BK146" s="190">
        <f>ROUND(L146*K146,2)</f>
        <v>0</v>
      </c>
      <c r="BL146" s="187" t="s">
        <v>696</v>
      </c>
      <c r="BM146" s="187" t="s">
        <v>1869</v>
      </c>
    </row>
    <row r="147" spans="2:65" s="222" customFormat="1" ht="16.5" customHeight="1" x14ac:dyDescent="0.3">
      <c r="B147" s="195"/>
      <c r="C147" s="281" t="s">
        <v>409</v>
      </c>
      <c r="D147" s="281" t="s">
        <v>149</v>
      </c>
      <c r="E147" s="280" t="s">
        <v>1868</v>
      </c>
      <c r="F147" s="637" t="s">
        <v>1867</v>
      </c>
      <c r="G147" s="637"/>
      <c r="H147" s="637"/>
      <c r="I147" s="637"/>
      <c r="J147" s="279" t="s">
        <v>1866</v>
      </c>
      <c r="K147" s="278">
        <v>84</v>
      </c>
      <c r="L147" s="638"/>
      <c r="M147" s="638"/>
      <c r="N147" s="638"/>
      <c r="O147" s="602"/>
      <c r="P147" s="602"/>
      <c r="Q147" s="602"/>
      <c r="R147" s="262"/>
      <c r="T147" s="261" t="s">
        <v>5</v>
      </c>
      <c r="U147" s="265" t="s">
        <v>37</v>
      </c>
      <c r="V147" s="264">
        <v>0</v>
      </c>
      <c r="W147" s="264">
        <f>V147*K147</f>
        <v>0</v>
      </c>
      <c r="X147" s="264">
        <v>0</v>
      </c>
      <c r="Y147" s="264">
        <f>X147*K147</f>
        <v>0</v>
      </c>
      <c r="Z147" s="264">
        <v>0</v>
      </c>
      <c r="AA147" s="263">
        <f>Z147*K147</f>
        <v>0</v>
      </c>
      <c r="AR147" s="187" t="s">
        <v>731</v>
      </c>
      <c r="AT147" s="187" t="s">
        <v>149</v>
      </c>
      <c r="AU147" s="187" t="s">
        <v>74</v>
      </c>
      <c r="AY147" s="187" t="s">
        <v>146</v>
      </c>
      <c r="BE147" s="190">
        <f>IF(U147="základní",N147,0)</f>
        <v>0</v>
      </c>
      <c r="BF147" s="190">
        <f>IF(U147="snížená",N147,0)</f>
        <v>0</v>
      </c>
      <c r="BG147" s="190">
        <f>IF(U147="zákl. přenesená",N147,0)</f>
        <v>0</v>
      </c>
      <c r="BH147" s="190">
        <f>IF(U147="sníž. přenesená",N147,0)</f>
        <v>0</v>
      </c>
      <c r="BI147" s="190">
        <f>IF(U147="nulová",N147,0)</f>
        <v>0</v>
      </c>
      <c r="BJ147" s="187" t="s">
        <v>74</v>
      </c>
      <c r="BK147" s="190">
        <f>ROUND(L147*K147,2)</f>
        <v>0</v>
      </c>
      <c r="BL147" s="187" t="s">
        <v>696</v>
      </c>
      <c r="BM147" s="187" t="s">
        <v>1865</v>
      </c>
    </row>
    <row r="148" spans="2:65" s="266" customFormat="1" ht="37.35" customHeight="1" x14ac:dyDescent="0.35">
      <c r="B148" s="276"/>
      <c r="C148" s="271"/>
      <c r="D148" s="277" t="s">
        <v>1864</v>
      </c>
      <c r="E148" s="277"/>
      <c r="F148" s="277"/>
      <c r="G148" s="277"/>
      <c r="H148" s="277"/>
      <c r="I148" s="277"/>
      <c r="J148" s="277"/>
      <c r="K148" s="277"/>
      <c r="L148" s="277"/>
      <c r="M148" s="277"/>
      <c r="N148" s="645"/>
      <c r="O148" s="646"/>
      <c r="P148" s="646"/>
      <c r="Q148" s="646"/>
      <c r="R148" s="274"/>
      <c r="T148" s="273"/>
      <c r="U148" s="271"/>
      <c r="V148" s="271"/>
      <c r="W148" s="272">
        <f>SUM(W149:W150)</f>
        <v>0</v>
      </c>
      <c r="X148" s="271"/>
      <c r="Y148" s="272">
        <f>SUM(Y149:Y150)</f>
        <v>0</v>
      </c>
      <c r="Z148" s="271"/>
      <c r="AA148" s="270">
        <f>SUM(AA149:AA150)</f>
        <v>0</v>
      </c>
      <c r="AR148" s="268" t="s">
        <v>74</v>
      </c>
      <c r="AT148" s="269" t="s">
        <v>65</v>
      </c>
      <c r="AU148" s="269" t="s">
        <v>66</v>
      </c>
      <c r="AY148" s="268" t="s">
        <v>146</v>
      </c>
      <c r="BK148" s="267">
        <f>SUM(BK149:BK150)</f>
        <v>0</v>
      </c>
    </row>
    <row r="149" spans="2:65" s="222" customFormat="1" ht="76.5" customHeight="1" x14ac:dyDescent="0.3">
      <c r="B149" s="195"/>
      <c r="C149" s="281" t="s">
        <v>153</v>
      </c>
      <c r="D149" s="281" t="s">
        <v>149</v>
      </c>
      <c r="E149" s="280" t="s">
        <v>1863</v>
      </c>
      <c r="F149" s="637" t="s">
        <v>1862</v>
      </c>
      <c r="G149" s="637"/>
      <c r="H149" s="637"/>
      <c r="I149" s="637"/>
      <c r="J149" s="279" t="s">
        <v>152</v>
      </c>
      <c r="K149" s="278">
        <v>1</v>
      </c>
      <c r="L149" s="638"/>
      <c r="M149" s="638"/>
      <c r="N149" s="638"/>
      <c r="O149" s="602"/>
      <c r="P149" s="602"/>
      <c r="Q149" s="602"/>
      <c r="R149" s="262"/>
      <c r="T149" s="261" t="s">
        <v>5</v>
      </c>
      <c r="U149" s="265" t="s">
        <v>37</v>
      </c>
      <c r="V149" s="264">
        <v>0</v>
      </c>
      <c r="W149" s="264">
        <f>V149*K149</f>
        <v>0</v>
      </c>
      <c r="X149" s="264">
        <v>0</v>
      </c>
      <c r="Y149" s="264">
        <f>X149*K149</f>
        <v>0</v>
      </c>
      <c r="Z149" s="264">
        <v>0</v>
      </c>
      <c r="AA149" s="263">
        <f>Z149*K149</f>
        <v>0</v>
      </c>
      <c r="AR149" s="187" t="s">
        <v>731</v>
      </c>
      <c r="AT149" s="187" t="s">
        <v>149</v>
      </c>
      <c r="AU149" s="187" t="s">
        <v>74</v>
      </c>
      <c r="AY149" s="187" t="s">
        <v>146</v>
      </c>
      <c r="BE149" s="190">
        <f>IF(U149="základní",N149,0)</f>
        <v>0</v>
      </c>
      <c r="BF149" s="190">
        <f>IF(U149="snížená",N149,0)</f>
        <v>0</v>
      </c>
      <c r="BG149" s="190">
        <f>IF(U149="zákl. přenesená",N149,0)</f>
        <v>0</v>
      </c>
      <c r="BH149" s="190">
        <f>IF(U149="sníž. přenesená",N149,0)</f>
        <v>0</v>
      </c>
      <c r="BI149" s="190">
        <f>IF(U149="nulová",N149,0)</f>
        <v>0</v>
      </c>
      <c r="BJ149" s="187" t="s">
        <v>74</v>
      </c>
      <c r="BK149" s="190">
        <f>ROUND(L149*K149,2)</f>
        <v>0</v>
      </c>
      <c r="BL149" s="187" t="s">
        <v>696</v>
      </c>
      <c r="BM149" s="187" t="s">
        <v>1861</v>
      </c>
    </row>
    <row r="150" spans="2:65" s="222" customFormat="1" ht="16.5" customHeight="1" x14ac:dyDescent="0.3">
      <c r="B150" s="195"/>
      <c r="C150" s="281" t="s">
        <v>413</v>
      </c>
      <c r="D150" s="281" t="s">
        <v>149</v>
      </c>
      <c r="E150" s="280" t="s">
        <v>1860</v>
      </c>
      <c r="F150" s="637" t="s">
        <v>1772</v>
      </c>
      <c r="G150" s="637"/>
      <c r="H150" s="637"/>
      <c r="I150" s="637"/>
      <c r="J150" s="279" t="s">
        <v>152</v>
      </c>
      <c r="K150" s="278">
        <v>1</v>
      </c>
      <c r="L150" s="638"/>
      <c r="M150" s="638"/>
      <c r="N150" s="638"/>
      <c r="O150" s="602"/>
      <c r="P150" s="602"/>
      <c r="Q150" s="602"/>
      <c r="R150" s="262"/>
      <c r="T150" s="261" t="s">
        <v>5</v>
      </c>
      <c r="U150" s="265" t="s">
        <v>37</v>
      </c>
      <c r="V150" s="264">
        <v>0</v>
      </c>
      <c r="W150" s="264">
        <f>V150*K150</f>
        <v>0</v>
      </c>
      <c r="X150" s="264">
        <v>0</v>
      </c>
      <c r="Y150" s="264">
        <f>X150*K150</f>
        <v>0</v>
      </c>
      <c r="Z150" s="264">
        <v>0</v>
      </c>
      <c r="AA150" s="263">
        <f>Z150*K150</f>
        <v>0</v>
      </c>
      <c r="AR150" s="187" t="s">
        <v>731</v>
      </c>
      <c r="AT150" s="187" t="s">
        <v>149</v>
      </c>
      <c r="AU150" s="187" t="s">
        <v>74</v>
      </c>
      <c r="AY150" s="187" t="s">
        <v>146</v>
      </c>
      <c r="BE150" s="190">
        <f>IF(U150="základní",N150,0)</f>
        <v>0</v>
      </c>
      <c r="BF150" s="190">
        <f>IF(U150="snížená",N150,0)</f>
        <v>0</v>
      </c>
      <c r="BG150" s="190">
        <f>IF(U150="zákl. přenesená",N150,0)</f>
        <v>0</v>
      </c>
      <c r="BH150" s="190">
        <f>IF(U150="sníž. přenesená",N150,0)</f>
        <v>0</v>
      </c>
      <c r="BI150" s="190">
        <f>IF(U150="nulová",N150,0)</f>
        <v>0</v>
      </c>
      <c r="BJ150" s="187" t="s">
        <v>74</v>
      </c>
      <c r="BK150" s="190">
        <f>ROUND(L150*K150,2)</f>
        <v>0</v>
      </c>
      <c r="BL150" s="187" t="s">
        <v>696</v>
      </c>
      <c r="BM150" s="187" t="s">
        <v>1859</v>
      </c>
    </row>
    <row r="151" spans="2:65" s="266" customFormat="1" ht="37.35" customHeight="1" x14ac:dyDescent="0.35">
      <c r="B151" s="276"/>
      <c r="C151" s="271"/>
      <c r="D151" s="277" t="s">
        <v>1858</v>
      </c>
      <c r="E151" s="277"/>
      <c r="F151" s="277"/>
      <c r="G151" s="277"/>
      <c r="H151" s="277"/>
      <c r="I151" s="277"/>
      <c r="J151" s="277"/>
      <c r="K151" s="277"/>
      <c r="L151" s="277"/>
      <c r="M151" s="277"/>
      <c r="N151" s="647"/>
      <c r="O151" s="648"/>
      <c r="P151" s="648"/>
      <c r="Q151" s="648"/>
      <c r="R151" s="274"/>
      <c r="T151" s="273"/>
      <c r="U151" s="271"/>
      <c r="V151" s="271"/>
      <c r="W151" s="272">
        <f>W152</f>
        <v>0</v>
      </c>
      <c r="X151" s="271"/>
      <c r="Y151" s="272">
        <f>Y152</f>
        <v>7.1750000000000008E-2</v>
      </c>
      <c r="Z151" s="271"/>
      <c r="AA151" s="270">
        <f>AA152</f>
        <v>0</v>
      </c>
      <c r="AR151" s="268" t="s">
        <v>74</v>
      </c>
      <c r="AT151" s="269" t="s">
        <v>65</v>
      </c>
      <c r="AU151" s="269" t="s">
        <v>66</v>
      </c>
      <c r="AY151" s="268" t="s">
        <v>146</v>
      </c>
      <c r="BK151" s="267">
        <f>BK152</f>
        <v>0</v>
      </c>
    </row>
    <row r="152" spans="2:65" s="266" customFormat="1" ht="19.899999999999999" customHeight="1" x14ac:dyDescent="0.3">
      <c r="B152" s="276"/>
      <c r="C152" s="271"/>
      <c r="D152" s="275" t="s">
        <v>1857</v>
      </c>
      <c r="E152" s="275"/>
      <c r="F152" s="275"/>
      <c r="G152" s="275"/>
      <c r="H152" s="275"/>
      <c r="I152" s="275"/>
      <c r="J152" s="275"/>
      <c r="K152" s="275"/>
      <c r="L152" s="275"/>
      <c r="M152" s="275"/>
      <c r="N152" s="649"/>
      <c r="O152" s="650"/>
      <c r="P152" s="650"/>
      <c r="Q152" s="650"/>
      <c r="R152" s="274"/>
      <c r="T152" s="273"/>
      <c r="U152" s="271"/>
      <c r="V152" s="271"/>
      <c r="W152" s="272">
        <f>SUM(W153:W167)</f>
        <v>0</v>
      </c>
      <c r="X152" s="271"/>
      <c r="Y152" s="272">
        <f>SUM(Y153:Y167)</f>
        <v>7.1750000000000008E-2</v>
      </c>
      <c r="Z152" s="271"/>
      <c r="AA152" s="270">
        <f>SUM(AA153:AA167)</f>
        <v>0</v>
      </c>
      <c r="AR152" s="268" t="s">
        <v>74</v>
      </c>
      <c r="AT152" s="269" t="s">
        <v>65</v>
      </c>
      <c r="AU152" s="269" t="s">
        <v>74</v>
      </c>
      <c r="AY152" s="268" t="s">
        <v>146</v>
      </c>
      <c r="BK152" s="267">
        <f>SUM(BK153:BK167)</f>
        <v>0</v>
      </c>
    </row>
    <row r="153" spans="2:65" s="222" customFormat="1" ht="25.5" customHeight="1" x14ac:dyDescent="0.3">
      <c r="B153" s="195"/>
      <c r="C153" s="281" t="s">
        <v>417</v>
      </c>
      <c r="D153" s="281" t="s">
        <v>149</v>
      </c>
      <c r="E153" s="280" t="s">
        <v>1724</v>
      </c>
      <c r="F153" s="637" t="s">
        <v>1723</v>
      </c>
      <c r="G153" s="637"/>
      <c r="H153" s="637"/>
      <c r="I153" s="637"/>
      <c r="J153" s="279" t="s">
        <v>338</v>
      </c>
      <c r="K153" s="278">
        <v>90</v>
      </c>
      <c r="L153" s="638"/>
      <c r="M153" s="638"/>
      <c r="N153" s="638"/>
      <c r="O153" s="602"/>
      <c r="P153" s="602"/>
      <c r="Q153" s="602"/>
      <c r="R153" s="262"/>
      <c r="T153" s="261" t="s">
        <v>5</v>
      </c>
      <c r="U153" s="265" t="s">
        <v>37</v>
      </c>
      <c r="V153" s="264">
        <v>0</v>
      </c>
      <c r="W153" s="264">
        <f t="shared" ref="W153:W167" si="9">V153*K153</f>
        <v>0</v>
      </c>
      <c r="X153" s="264">
        <v>1.2E-4</v>
      </c>
      <c r="Y153" s="264">
        <f t="shared" ref="Y153:Y167" si="10">X153*K153</f>
        <v>1.0800000000000001E-2</v>
      </c>
      <c r="Z153" s="264">
        <v>0</v>
      </c>
      <c r="AA153" s="263">
        <f t="shared" ref="AA153:AA167" si="11">Z153*K153</f>
        <v>0</v>
      </c>
      <c r="AR153" s="187" t="s">
        <v>731</v>
      </c>
      <c r="AT153" s="187" t="s">
        <v>149</v>
      </c>
      <c r="AU153" s="187" t="s">
        <v>76</v>
      </c>
      <c r="AY153" s="187" t="s">
        <v>146</v>
      </c>
      <c r="BE153" s="190">
        <f t="shared" ref="BE153:BE167" si="12">IF(U153="základní",N153,0)</f>
        <v>0</v>
      </c>
      <c r="BF153" s="190">
        <f t="shared" ref="BF153:BF167" si="13">IF(U153="snížená",N153,0)</f>
        <v>0</v>
      </c>
      <c r="BG153" s="190">
        <f t="shared" ref="BG153:BG167" si="14">IF(U153="zákl. přenesená",N153,0)</f>
        <v>0</v>
      </c>
      <c r="BH153" s="190">
        <f t="shared" ref="BH153:BH167" si="15">IF(U153="sníž. přenesená",N153,0)</f>
        <v>0</v>
      </c>
      <c r="BI153" s="190">
        <f t="shared" ref="BI153:BI167" si="16">IF(U153="nulová",N153,0)</f>
        <v>0</v>
      </c>
      <c r="BJ153" s="187" t="s">
        <v>74</v>
      </c>
      <c r="BK153" s="190">
        <f t="shared" ref="BK153:BK167" si="17">ROUND(L153*K153,2)</f>
        <v>0</v>
      </c>
      <c r="BL153" s="187" t="s">
        <v>696</v>
      </c>
      <c r="BM153" s="187" t="s">
        <v>1856</v>
      </c>
    </row>
    <row r="154" spans="2:65" s="222" customFormat="1" ht="25.5" customHeight="1" x14ac:dyDescent="0.3">
      <c r="B154" s="195"/>
      <c r="C154" s="281" t="s">
        <v>605</v>
      </c>
      <c r="D154" s="281" t="s">
        <v>149</v>
      </c>
      <c r="E154" s="280" t="s">
        <v>1855</v>
      </c>
      <c r="F154" s="637" t="s">
        <v>1854</v>
      </c>
      <c r="G154" s="637"/>
      <c r="H154" s="637"/>
      <c r="I154" s="637"/>
      <c r="J154" s="279" t="s">
        <v>338</v>
      </c>
      <c r="K154" s="278">
        <v>1030</v>
      </c>
      <c r="L154" s="638"/>
      <c r="M154" s="638"/>
      <c r="N154" s="638"/>
      <c r="O154" s="602"/>
      <c r="P154" s="602"/>
      <c r="Q154" s="602"/>
      <c r="R154" s="262"/>
      <c r="T154" s="261" t="s">
        <v>5</v>
      </c>
      <c r="U154" s="265" t="s">
        <v>37</v>
      </c>
      <c r="V154" s="264">
        <v>0</v>
      </c>
      <c r="W154" s="264">
        <f t="shared" si="9"/>
        <v>0</v>
      </c>
      <c r="X154" s="264">
        <v>5.0000000000000002E-5</v>
      </c>
      <c r="Y154" s="264">
        <f t="shared" si="10"/>
        <v>5.1500000000000004E-2</v>
      </c>
      <c r="Z154" s="264">
        <v>0</v>
      </c>
      <c r="AA154" s="263">
        <f t="shared" si="11"/>
        <v>0</v>
      </c>
      <c r="AR154" s="187" t="s">
        <v>731</v>
      </c>
      <c r="AT154" s="187" t="s">
        <v>149</v>
      </c>
      <c r="AU154" s="187" t="s">
        <v>76</v>
      </c>
      <c r="AY154" s="187" t="s">
        <v>146</v>
      </c>
      <c r="BE154" s="190">
        <f t="shared" si="12"/>
        <v>0</v>
      </c>
      <c r="BF154" s="190">
        <f t="shared" si="13"/>
        <v>0</v>
      </c>
      <c r="BG154" s="190">
        <f t="shared" si="14"/>
        <v>0</v>
      </c>
      <c r="BH154" s="190">
        <f t="shared" si="15"/>
        <v>0</v>
      </c>
      <c r="BI154" s="190">
        <f t="shared" si="16"/>
        <v>0</v>
      </c>
      <c r="BJ154" s="187" t="s">
        <v>74</v>
      </c>
      <c r="BK154" s="190">
        <f t="shared" si="17"/>
        <v>0</v>
      </c>
      <c r="BL154" s="187" t="s">
        <v>696</v>
      </c>
      <c r="BM154" s="187" t="s">
        <v>1853</v>
      </c>
    </row>
    <row r="155" spans="2:65" s="222" customFormat="1" ht="76.5" customHeight="1" x14ac:dyDescent="0.3">
      <c r="B155" s="195"/>
      <c r="C155" s="281" t="s">
        <v>613</v>
      </c>
      <c r="D155" s="281" t="s">
        <v>149</v>
      </c>
      <c r="E155" s="280" t="s">
        <v>1852</v>
      </c>
      <c r="F155" s="637" t="s">
        <v>1851</v>
      </c>
      <c r="G155" s="637"/>
      <c r="H155" s="637"/>
      <c r="I155" s="637"/>
      <c r="J155" s="279" t="s">
        <v>338</v>
      </c>
      <c r="K155" s="278">
        <v>324</v>
      </c>
      <c r="L155" s="638"/>
      <c r="M155" s="638"/>
      <c r="N155" s="638"/>
      <c r="O155" s="602"/>
      <c r="P155" s="602"/>
      <c r="Q155" s="602"/>
      <c r="R155" s="262"/>
      <c r="T155" s="261" t="s">
        <v>5</v>
      </c>
      <c r="U155" s="265" t="s">
        <v>37</v>
      </c>
      <c r="V155" s="264">
        <v>0</v>
      </c>
      <c r="W155" s="264">
        <f t="shared" si="9"/>
        <v>0</v>
      </c>
      <c r="X155" s="264">
        <v>0</v>
      </c>
      <c r="Y155" s="264">
        <f t="shared" si="10"/>
        <v>0</v>
      </c>
      <c r="Z155" s="264">
        <v>0</v>
      </c>
      <c r="AA155" s="263">
        <f t="shared" si="11"/>
        <v>0</v>
      </c>
      <c r="AR155" s="187" t="s">
        <v>731</v>
      </c>
      <c r="AT155" s="187" t="s">
        <v>149</v>
      </c>
      <c r="AU155" s="187" t="s">
        <v>76</v>
      </c>
      <c r="AY155" s="187" t="s">
        <v>146</v>
      </c>
      <c r="BE155" s="190">
        <f t="shared" si="12"/>
        <v>0</v>
      </c>
      <c r="BF155" s="190">
        <f t="shared" si="13"/>
        <v>0</v>
      </c>
      <c r="BG155" s="190">
        <f t="shared" si="14"/>
        <v>0</v>
      </c>
      <c r="BH155" s="190">
        <f t="shared" si="15"/>
        <v>0</v>
      </c>
      <c r="BI155" s="190">
        <f t="shared" si="16"/>
        <v>0</v>
      </c>
      <c r="BJ155" s="187" t="s">
        <v>74</v>
      </c>
      <c r="BK155" s="190">
        <f t="shared" si="17"/>
        <v>0</v>
      </c>
      <c r="BL155" s="187" t="s">
        <v>696</v>
      </c>
      <c r="BM155" s="187" t="s">
        <v>1850</v>
      </c>
    </row>
    <row r="156" spans="2:65" s="222" customFormat="1" ht="25.5" customHeight="1" x14ac:dyDescent="0.3">
      <c r="B156" s="195"/>
      <c r="C156" s="281" t="s">
        <v>617</v>
      </c>
      <c r="D156" s="281" t="s">
        <v>149</v>
      </c>
      <c r="E156" s="280" t="s">
        <v>1849</v>
      </c>
      <c r="F156" s="637" t="s">
        <v>1848</v>
      </c>
      <c r="G156" s="637"/>
      <c r="H156" s="637"/>
      <c r="I156" s="637"/>
      <c r="J156" s="279" t="s">
        <v>338</v>
      </c>
      <c r="K156" s="278">
        <v>25</v>
      </c>
      <c r="L156" s="638"/>
      <c r="M156" s="638"/>
      <c r="N156" s="638"/>
      <c r="O156" s="602"/>
      <c r="P156" s="602"/>
      <c r="Q156" s="602"/>
      <c r="R156" s="262"/>
      <c r="T156" s="261" t="s">
        <v>5</v>
      </c>
      <c r="U156" s="265" t="s">
        <v>37</v>
      </c>
      <c r="V156" s="264">
        <v>0</v>
      </c>
      <c r="W156" s="264">
        <f t="shared" si="9"/>
        <v>0</v>
      </c>
      <c r="X156" s="264">
        <v>1.1E-4</v>
      </c>
      <c r="Y156" s="264">
        <f t="shared" si="10"/>
        <v>2.7500000000000003E-3</v>
      </c>
      <c r="Z156" s="264">
        <v>0</v>
      </c>
      <c r="AA156" s="263">
        <f t="shared" si="11"/>
        <v>0</v>
      </c>
      <c r="AR156" s="187" t="s">
        <v>731</v>
      </c>
      <c r="AT156" s="187" t="s">
        <v>149</v>
      </c>
      <c r="AU156" s="187" t="s">
        <v>76</v>
      </c>
      <c r="AY156" s="187" t="s">
        <v>146</v>
      </c>
      <c r="BE156" s="190">
        <f t="shared" si="12"/>
        <v>0</v>
      </c>
      <c r="BF156" s="190">
        <f t="shared" si="13"/>
        <v>0</v>
      </c>
      <c r="BG156" s="190">
        <f t="shared" si="14"/>
        <v>0</v>
      </c>
      <c r="BH156" s="190">
        <f t="shared" si="15"/>
        <v>0</v>
      </c>
      <c r="BI156" s="190">
        <f t="shared" si="16"/>
        <v>0</v>
      </c>
      <c r="BJ156" s="187" t="s">
        <v>74</v>
      </c>
      <c r="BK156" s="190">
        <f t="shared" si="17"/>
        <v>0</v>
      </c>
      <c r="BL156" s="187" t="s">
        <v>696</v>
      </c>
      <c r="BM156" s="187" t="s">
        <v>1847</v>
      </c>
    </row>
    <row r="157" spans="2:65" s="222" customFormat="1" ht="63.75" customHeight="1" x14ac:dyDescent="0.3">
      <c r="B157" s="195"/>
      <c r="C157" s="281" t="s">
        <v>786</v>
      </c>
      <c r="D157" s="281" t="s">
        <v>149</v>
      </c>
      <c r="E157" s="280" t="s">
        <v>1846</v>
      </c>
      <c r="F157" s="637" t="s">
        <v>1845</v>
      </c>
      <c r="G157" s="637"/>
      <c r="H157" s="637"/>
      <c r="I157" s="637"/>
      <c r="J157" s="279" t="s">
        <v>338</v>
      </c>
      <c r="K157" s="278">
        <v>15</v>
      </c>
      <c r="L157" s="638"/>
      <c r="M157" s="638"/>
      <c r="N157" s="638"/>
      <c r="O157" s="602"/>
      <c r="P157" s="602"/>
      <c r="Q157" s="602"/>
      <c r="R157" s="262"/>
      <c r="T157" s="261" t="s">
        <v>5</v>
      </c>
      <c r="U157" s="265" t="s">
        <v>37</v>
      </c>
      <c r="V157" s="264">
        <v>0</v>
      </c>
      <c r="W157" s="264">
        <f t="shared" si="9"/>
        <v>0</v>
      </c>
      <c r="X157" s="264">
        <v>0</v>
      </c>
      <c r="Y157" s="264">
        <f t="shared" si="10"/>
        <v>0</v>
      </c>
      <c r="Z157" s="264">
        <v>0</v>
      </c>
      <c r="AA157" s="263">
        <f t="shared" si="11"/>
        <v>0</v>
      </c>
      <c r="AR157" s="187" t="s">
        <v>731</v>
      </c>
      <c r="AT157" s="187" t="s">
        <v>149</v>
      </c>
      <c r="AU157" s="187" t="s">
        <v>76</v>
      </c>
      <c r="AY157" s="187" t="s">
        <v>146</v>
      </c>
      <c r="BE157" s="190">
        <f t="shared" si="12"/>
        <v>0</v>
      </c>
      <c r="BF157" s="190">
        <f t="shared" si="13"/>
        <v>0</v>
      </c>
      <c r="BG157" s="190">
        <f t="shared" si="14"/>
        <v>0</v>
      </c>
      <c r="BH157" s="190">
        <f t="shared" si="15"/>
        <v>0</v>
      </c>
      <c r="BI157" s="190">
        <f t="shared" si="16"/>
        <v>0</v>
      </c>
      <c r="BJ157" s="187" t="s">
        <v>74</v>
      </c>
      <c r="BK157" s="190">
        <f t="shared" si="17"/>
        <v>0</v>
      </c>
      <c r="BL157" s="187" t="s">
        <v>696</v>
      </c>
      <c r="BM157" s="187" t="s">
        <v>1844</v>
      </c>
    </row>
    <row r="158" spans="2:65" s="222" customFormat="1" ht="63.75" customHeight="1" x14ac:dyDescent="0.3">
      <c r="B158" s="195"/>
      <c r="C158" s="281" t="s">
        <v>593</v>
      </c>
      <c r="D158" s="281" t="s">
        <v>149</v>
      </c>
      <c r="E158" s="280" t="s">
        <v>1843</v>
      </c>
      <c r="F158" s="637" t="s">
        <v>1842</v>
      </c>
      <c r="G158" s="637"/>
      <c r="H158" s="637"/>
      <c r="I158" s="637"/>
      <c r="J158" s="279" t="s">
        <v>338</v>
      </c>
      <c r="K158" s="278">
        <v>15</v>
      </c>
      <c r="L158" s="638"/>
      <c r="M158" s="638"/>
      <c r="N158" s="638"/>
      <c r="O158" s="602"/>
      <c r="P158" s="602"/>
      <c r="Q158" s="602"/>
      <c r="R158" s="262"/>
      <c r="T158" s="261" t="s">
        <v>5</v>
      </c>
      <c r="U158" s="265" t="s">
        <v>37</v>
      </c>
      <c r="V158" s="264">
        <v>0</v>
      </c>
      <c r="W158" s="264">
        <f t="shared" si="9"/>
        <v>0</v>
      </c>
      <c r="X158" s="264">
        <v>0</v>
      </c>
      <c r="Y158" s="264">
        <f t="shared" si="10"/>
        <v>0</v>
      </c>
      <c r="Z158" s="264">
        <v>0</v>
      </c>
      <c r="AA158" s="263">
        <f t="shared" si="11"/>
        <v>0</v>
      </c>
      <c r="AR158" s="187" t="s">
        <v>731</v>
      </c>
      <c r="AT158" s="187" t="s">
        <v>149</v>
      </c>
      <c r="AU158" s="187" t="s">
        <v>76</v>
      </c>
      <c r="AY158" s="187" t="s">
        <v>146</v>
      </c>
      <c r="BE158" s="190">
        <f t="shared" si="12"/>
        <v>0</v>
      </c>
      <c r="BF158" s="190">
        <f t="shared" si="13"/>
        <v>0</v>
      </c>
      <c r="BG158" s="190">
        <f t="shared" si="14"/>
        <v>0</v>
      </c>
      <c r="BH158" s="190">
        <f t="shared" si="15"/>
        <v>0</v>
      </c>
      <c r="BI158" s="190">
        <f t="shared" si="16"/>
        <v>0</v>
      </c>
      <c r="BJ158" s="187" t="s">
        <v>74</v>
      </c>
      <c r="BK158" s="190">
        <f t="shared" si="17"/>
        <v>0</v>
      </c>
      <c r="BL158" s="187" t="s">
        <v>696</v>
      </c>
      <c r="BM158" s="187" t="s">
        <v>1841</v>
      </c>
    </row>
    <row r="159" spans="2:65" s="222" customFormat="1" ht="63.75" customHeight="1" x14ac:dyDescent="0.3">
      <c r="B159" s="195"/>
      <c r="C159" s="281" t="s">
        <v>597</v>
      </c>
      <c r="D159" s="281" t="s">
        <v>149</v>
      </c>
      <c r="E159" s="280" t="s">
        <v>1840</v>
      </c>
      <c r="F159" s="637" t="s">
        <v>1839</v>
      </c>
      <c r="G159" s="637"/>
      <c r="H159" s="637"/>
      <c r="I159" s="637"/>
      <c r="J159" s="279" t="s">
        <v>338</v>
      </c>
      <c r="K159" s="278">
        <v>15</v>
      </c>
      <c r="L159" s="638"/>
      <c r="M159" s="638"/>
      <c r="N159" s="638"/>
      <c r="O159" s="602"/>
      <c r="P159" s="602"/>
      <c r="Q159" s="602"/>
      <c r="R159" s="262"/>
      <c r="T159" s="261" t="s">
        <v>5</v>
      </c>
      <c r="U159" s="265" t="s">
        <v>37</v>
      </c>
      <c r="V159" s="264">
        <v>0</v>
      </c>
      <c r="W159" s="264">
        <f t="shared" si="9"/>
        <v>0</v>
      </c>
      <c r="X159" s="264">
        <v>0</v>
      </c>
      <c r="Y159" s="264">
        <f t="shared" si="10"/>
        <v>0</v>
      </c>
      <c r="Z159" s="264">
        <v>0</v>
      </c>
      <c r="AA159" s="263">
        <f t="shared" si="11"/>
        <v>0</v>
      </c>
      <c r="AR159" s="187" t="s">
        <v>731</v>
      </c>
      <c r="AT159" s="187" t="s">
        <v>149</v>
      </c>
      <c r="AU159" s="187" t="s">
        <v>76</v>
      </c>
      <c r="AY159" s="187" t="s">
        <v>146</v>
      </c>
      <c r="BE159" s="190">
        <f t="shared" si="12"/>
        <v>0</v>
      </c>
      <c r="BF159" s="190">
        <f t="shared" si="13"/>
        <v>0</v>
      </c>
      <c r="BG159" s="190">
        <f t="shared" si="14"/>
        <v>0</v>
      </c>
      <c r="BH159" s="190">
        <f t="shared" si="15"/>
        <v>0</v>
      </c>
      <c r="BI159" s="190">
        <f t="shared" si="16"/>
        <v>0</v>
      </c>
      <c r="BJ159" s="187" t="s">
        <v>74</v>
      </c>
      <c r="BK159" s="190">
        <f t="shared" si="17"/>
        <v>0</v>
      </c>
      <c r="BL159" s="187" t="s">
        <v>696</v>
      </c>
      <c r="BM159" s="187" t="s">
        <v>1838</v>
      </c>
    </row>
    <row r="160" spans="2:65" s="222" customFormat="1" ht="25.5" customHeight="1" x14ac:dyDescent="0.3">
      <c r="B160" s="195"/>
      <c r="C160" s="281" t="s">
        <v>601</v>
      </c>
      <c r="D160" s="281" t="s">
        <v>149</v>
      </c>
      <c r="E160" s="280" t="s">
        <v>1837</v>
      </c>
      <c r="F160" s="637" t="s">
        <v>1836</v>
      </c>
      <c r="G160" s="637"/>
      <c r="H160" s="637"/>
      <c r="I160" s="637"/>
      <c r="J160" s="279" t="s">
        <v>338</v>
      </c>
      <c r="K160" s="278">
        <v>85</v>
      </c>
      <c r="L160" s="638"/>
      <c r="M160" s="638"/>
      <c r="N160" s="638"/>
      <c r="O160" s="602"/>
      <c r="P160" s="602"/>
      <c r="Q160" s="602"/>
      <c r="R160" s="262"/>
      <c r="T160" s="261" t="s">
        <v>5</v>
      </c>
      <c r="U160" s="265" t="s">
        <v>37</v>
      </c>
      <c r="V160" s="264">
        <v>0</v>
      </c>
      <c r="W160" s="264">
        <f t="shared" si="9"/>
        <v>0</v>
      </c>
      <c r="X160" s="264">
        <v>4.0000000000000003E-5</v>
      </c>
      <c r="Y160" s="264">
        <f t="shared" si="10"/>
        <v>3.4000000000000002E-3</v>
      </c>
      <c r="Z160" s="264">
        <v>0</v>
      </c>
      <c r="AA160" s="263">
        <f t="shared" si="11"/>
        <v>0</v>
      </c>
      <c r="AR160" s="187" t="s">
        <v>731</v>
      </c>
      <c r="AT160" s="187" t="s">
        <v>149</v>
      </c>
      <c r="AU160" s="187" t="s">
        <v>76</v>
      </c>
      <c r="AY160" s="187" t="s">
        <v>146</v>
      </c>
      <c r="BE160" s="190">
        <f t="shared" si="12"/>
        <v>0</v>
      </c>
      <c r="BF160" s="190">
        <f t="shared" si="13"/>
        <v>0</v>
      </c>
      <c r="BG160" s="190">
        <f t="shared" si="14"/>
        <v>0</v>
      </c>
      <c r="BH160" s="190">
        <f t="shared" si="15"/>
        <v>0</v>
      </c>
      <c r="BI160" s="190">
        <f t="shared" si="16"/>
        <v>0</v>
      </c>
      <c r="BJ160" s="187" t="s">
        <v>74</v>
      </c>
      <c r="BK160" s="190">
        <f t="shared" si="17"/>
        <v>0</v>
      </c>
      <c r="BL160" s="187" t="s">
        <v>696</v>
      </c>
      <c r="BM160" s="187" t="s">
        <v>1835</v>
      </c>
    </row>
    <row r="161" spans="2:65" s="222" customFormat="1" ht="25.5" customHeight="1" x14ac:dyDescent="0.3">
      <c r="B161" s="195"/>
      <c r="C161" s="281" t="s">
        <v>795</v>
      </c>
      <c r="D161" s="281" t="s">
        <v>149</v>
      </c>
      <c r="E161" s="280" t="s">
        <v>1834</v>
      </c>
      <c r="F161" s="637" t="s">
        <v>1833</v>
      </c>
      <c r="G161" s="637"/>
      <c r="H161" s="637"/>
      <c r="I161" s="637"/>
      <c r="J161" s="279" t="s">
        <v>338</v>
      </c>
      <c r="K161" s="278">
        <v>55</v>
      </c>
      <c r="L161" s="638"/>
      <c r="M161" s="638"/>
      <c r="N161" s="638"/>
      <c r="O161" s="602"/>
      <c r="P161" s="602"/>
      <c r="Q161" s="602"/>
      <c r="R161" s="262"/>
      <c r="T161" s="261" t="s">
        <v>5</v>
      </c>
      <c r="U161" s="265" t="s">
        <v>37</v>
      </c>
      <c r="V161" s="264">
        <v>0</v>
      </c>
      <c r="W161" s="264">
        <f t="shared" si="9"/>
        <v>0</v>
      </c>
      <c r="X161" s="264">
        <v>6.0000000000000002E-5</v>
      </c>
      <c r="Y161" s="264">
        <f t="shared" si="10"/>
        <v>3.3E-3</v>
      </c>
      <c r="Z161" s="264">
        <v>0</v>
      </c>
      <c r="AA161" s="263">
        <f t="shared" si="11"/>
        <v>0</v>
      </c>
      <c r="AR161" s="187" t="s">
        <v>731</v>
      </c>
      <c r="AT161" s="187" t="s">
        <v>149</v>
      </c>
      <c r="AU161" s="187" t="s">
        <v>76</v>
      </c>
      <c r="AY161" s="187" t="s">
        <v>146</v>
      </c>
      <c r="BE161" s="190">
        <f t="shared" si="12"/>
        <v>0</v>
      </c>
      <c r="BF161" s="190">
        <f t="shared" si="13"/>
        <v>0</v>
      </c>
      <c r="BG161" s="190">
        <f t="shared" si="14"/>
        <v>0</v>
      </c>
      <c r="BH161" s="190">
        <f t="shared" si="15"/>
        <v>0</v>
      </c>
      <c r="BI161" s="190">
        <f t="shared" si="16"/>
        <v>0</v>
      </c>
      <c r="BJ161" s="187" t="s">
        <v>74</v>
      </c>
      <c r="BK161" s="190">
        <f t="shared" si="17"/>
        <v>0</v>
      </c>
      <c r="BL161" s="187" t="s">
        <v>696</v>
      </c>
      <c r="BM161" s="187" t="s">
        <v>1832</v>
      </c>
    </row>
    <row r="162" spans="2:65" s="222" customFormat="1" ht="38.25" customHeight="1" x14ac:dyDescent="0.3">
      <c r="B162" s="195"/>
      <c r="C162" s="281" t="s">
        <v>467</v>
      </c>
      <c r="D162" s="281" t="s">
        <v>149</v>
      </c>
      <c r="E162" s="280" t="s">
        <v>1831</v>
      </c>
      <c r="F162" s="637" t="s">
        <v>1830</v>
      </c>
      <c r="G162" s="637"/>
      <c r="H162" s="637"/>
      <c r="I162" s="637"/>
      <c r="J162" s="279" t="s">
        <v>338</v>
      </c>
      <c r="K162" s="278">
        <v>15</v>
      </c>
      <c r="L162" s="638"/>
      <c r="M162" s="638"/>
      <c r="N162" s="638"/>
      <c r="O162" s="602"/>
      <c r="P162" s="602"/>
      <c r="Q162" s="602"/>
      <c r="R162" s="262"/>
      <c r="T162" s="261" t="s">
        <v>5</v>
      </c>
      <c r="U162" s="265" t="s">
        <v>37</v>
      </c>
      <c r="V162" s="264">
        <v>0</v>
      </c>
      <c r="W162" s="264">
        <f t="shared" si="9"/>
        <v>0</v>
      </c>
      <c r="X162" s="264">
        <v>0</v>
      </c>
      <c r="Y162" s="264">
        <f t="shared" si="10"/>
        <v>0</v>
      </c>
      <c r="Z162" s="264">
        <v>0</v>
      </c>
      <c r="AA162" s="263">
        <f t="shared" si="11"/>
        <v>0</v>
      </c>
      <c r="AR162" s="187" t="s">
        <v>731</v>
      </c>
      <c r="AT162" s="187" t="s">
        <v>149</v>
      </c>
      <c r="AU162" s="187" t="s">
        <v>76</v>
      </c>
      <c r="AY162" s="187" t="s">
        <v>146</v>
      </c>
      <c r="BE162" s="190">
        <f t="shared" si="12"/>
        <v>0</v>
      </c>
      <c r="BF162" s="190">
        <f t="shared" si="13"/>
        <v>0</v>
      </c>
      <c r="BG162" s="190">
        <f t="shared" si="14"/>
        <v>0</v>
      </c>
      <c r="BH162" s="190">
        <f t="shared" si="15"/>
        <v>0</v>
      </c>
      <c r="BI162" s="190">
        <f t="shared" si="16"/>
        <v>0</v>
      </c>
      <c r="BJ162" s="187" t="s">
        <v>74</v>
      </c>
      <c r="BK162" s="190">
        <f t="shared" si="17"/>
        <v>0</v>
      </c>
      <c r="BL162" s="187" t="s">
        <v>696</v>
      </c>
      <c r="BM162" s="187" t="s">
        <v>1829</v>
      </c>
    </row>
    <row r="163" spans="2:65" s="222" customFormat="1" ht="38.25" customHeight="1" x14ac:dyDescent="0.3">
      <c r="B163" s="195"/>
      <c r="C163" s="281" t="s">
        <v>627</v>
      </c>
      <c r="D163" s="281" t="s">
        <v>149</v>
      </c>
      <c r="E163" s="280" t="s">
        <v>1828</v>
      </c>
      <c r="F163" s="637" t="s">
        <v>1705</v>
      </c>
      <c r="G163" s="637"/>
      <c r="H163" s="637"/>
      <c r="I163" s="637"/>
      <c r="J163" s="279" t="s">
        <v>338</v>
      </c>
      <c r="K163" s="278">
        <v>10</v>
      </c>
      <c r="L163" s="638"/>
      <c r="M163" s="638"/>
      <c r="N163" s="638"/>
      <c r="O163" s="602"/>
      <c r="P163" s="602"/>
      <c r="Q163" s="602"/>
      <c r="R163" s="262"/>
      <c r="T163" s="261" t="s">
        <v>5</v>
      </c>
      <c r="U163" s="265" t="s">
        <v>37</v>
      </c>
      <c r="V163" s="264">
        <v>0</v>
      </c>
      <c r="W163" s="264">
        <f t="shared" si="9"/>
        <v>0</v>
      </c>
      <c r="X163" s="264">
        <v>0</v>
      </c>
      <c r="Y163" s="264">
        <f t="shared" si="10"/>
        <v>0</v>
      </c>
      <c r="Z163" s="264">
        <v>0</v>
      </c>
      <c r="AA163" s="263">
        <f t="shared" si="11"/>
        <v>0</v>
      </c>
      <c r="AR163" s="187" t="s">
        <v>731</v>
      </c>
      <c r="AT163" s="187" t="s">
        <v>149</v>
      </c>
      <c r="AU163" s="187" t="s">
        <v>76</v>
      </c>
      <c r="AY163" s="187" t="s">
        <v>146</v>
      </c>
      <c r="BE163" s="190">
        <f t="shared" si="12"/>
        <v>0</v>
      </c>
      <c r="BF163" s="190">
        <f t="shared" si="13"/>
        <v>0</v>
      </c>
      <c r="BG163" s="190">
        <f t="shared" si="14"/>
        <v>0</v>
      </c>
      <c r="BH163" s="190">
        <f t="shared" si="15"/>
        <v>0</v>
      </c>
      <c r="BI163" s="190">
        <f t="shared" si="16"/>
        <v>0</v>
      </c>
      <c r="BJ163" s="187" t="s">
        <v>74</v>
      </c>
      <c r="BK163" s="190">
        <f t="shared" si="17"/>
        <v>0</v>
      </c>
      <c r="BL163" s="187" t="s">
        <v>696</v>
      </c>
      <c r="BM163" s="187" t="s">
        <v>1827</v>
      </c>
    </row>
    <row r="164" spans="2:65" s="222" customFormat="1" ht="38.25" customHeight="1" x14ac:dyDescent="0.3">
      <c r="B164" s="195"/>
      <c r="C164" s="281" t="s">
        <v>631</v>
      </c>
      <c r="D164" s="281" t="s">
        <v>149</v>
      </c>
      <c r="E164" s="280" t="s">
        <v>1826</v>
      </c>
      <c r="F164" s="637" t="s">
        <v>1702</v>
      </c>
      <c r="G164" s="637"/>
      <c r="H164" s="637"/>
      <c r="I164" s="637"/>
      <c r="J164" s="279" t="s">
        <v>338</v>
      </c>
      <c r="K164" s="278">
        <v>8</v>
      </c>
      <c r="L164" s="638"/>
      <c r="M164" s="638"/>
      <c r="N164" s="638"/>
      <c r="O164" s="602"/>
      <c r="P164" s="602"/>
      <c r="Q164" s="602"/>
      <c r="R164" s="262"/>
      <c r="T164" s="261" t="s">
        <v>5</v>
      </c>
      <c r="U164" s="265" t="s">
        <v>37</v>
      </c>
      <c r="V164" s="264">
        <v>0</v>
      </c>
      <c r="W164" s="264">
        <f t="shared" si="9"/>
        <v>0</v>
      </c>
      <c r="X164" s="264">
        <v>0</v>
      </c>
      <c r="Y164" s="264">
        <f t="shared" si="10"/>
        <v>0</v>
      </c>
      <c r="Z164" s="264">
        <v>0</v>
      </c>
      <c r="AA164" s="263">
        <f t="shared" si="11"/>
        <v>0</v>
      </c>
      <c r="AR164" s="187" t="s">
        <v>731</v>
      </c>
      <c r="AT164" s="187" t="s">
        <v>149</v>
      </c>
      <c r="AU164" s="187" t="s">
        <v>76</v>
      </c>
      <c r="AY164" s="187" t="s">
        <v>146</v>
      </c>
      <c r="BE164" s="190">
        <f t="shared" si="12"/>
        <v>0</v>
      </c>
      <c r="BF164" s="190">
        <f t="shared" si="13"/>
        <v>0</v>
      </c>
      <c r="BG164" s="190">
        <f t="shared" si="14"/>
        <v>0</v>
      </c>
      <c r="BH164" s="190">
        <f t="shared" si="15"/>
        <v>0</v>
      </c>
      <c r="BI164" s="190">
        <f t="shared" si="16"/>
        <v>0</v>
      </c>
      <c r="BJ164" s="187" t="s">
        <v>74</v>
      </c>
      <c r="BK164" s="190">
        <f t="shared" si="17"/>
        <v>0</v>
      </c>
      <c r="BL164" s="187" t="s">
        <v>696</v>
      </c>
      <c r="BM164" s="187" t="s">
        <v>1825</v>
      </c>
    </row>
    <row r="165" spans="2:65" s="222" customFormat="1" ht="38.25" customHeight="1" x14ac:dyDescent="0.3">
      <c r="B165" s="195"/>
      <c r="C165" s="281" t="s">
        <v>639</v>
      </c>
      <c r="D165" s="281" t="s">
        <v>149</v>
      </c>
      <c r="E165" s="280" t="s">
        <v>1824</v>
      </c>
      <c r="F165" s="637" t="s">
        <v>1699</v>
      </c>
      <c r="G165" s="637"/>
      <c r="H165" s="637"/>
      <c r="I165" s="637"/>
      <c r="J165" s="279" t="s">
        <v>338</v>
      </c>
      <c r="K165" s="278">
        <v>18</v>
      </c>
      <c r="L165" s="638"/>
      <c r="M165" s="638"/>
      <c r="N165" s="638"/>
      <c r="O165" s="602"/>
      <c r="P165" s="602"/>
      <c r="Q165" s="602"/>
      <c r="R165" s="262"/>
      <c r="T165" s="261" t="s">
        <v>5</v>
      </c>
      <c r="U165" s="265" t="s">
        <v>37</v>
      </c>
      <c r="V165" s="264">
        <v>0</v>
      </c>
      <c r="W165" s="264">
        <f t="shared" si="9"/>
        <v>0</v>
      </c>
      <c r="X165" s="264">
        <v>0</v>
      </c>
      <c r="Y165" s="264">
        <f t="shared" si="10"/>
        <v>0</v>
      </c>
      <c r="Z165" s="264">
        <v>0</v>
      </c>
      <c r="AA165" s="263">
        <f t="shared" si="11"/>
        <v>0</v>
      </c>
      <c r="AR165" s="187" t="s">
        <v>731</v>
      </c>
      <c r="AT165" s="187" t="s">
        <v>149</v>
      </c>
      <c r="AU165" s="187" t="s">
        <v>76</v>
      </c>
      <c r="AY165" s="187" t="s">
        <v>146</v>
      </c>
      <c r="BE165" s="190">
        <f t="shared" si="12"/>
        <v>0</v>
      </c>
      <c r="BF165" s="190">
        <f t="shared" si="13"/>
        <v>0</v>
      </c>
      <c r="BG165" s="190">
        <f t="shared" si="14"/>
        <v>0</v>
      </c>
      <c r="BH165" s="190">
        <f t="shared" si="15"/>
        <v>0</v>
      </c>
      <c r="BI165" s="190">
        <f t="shared" si="16"/>
        <v>0</v>
      </c>
      <c r="BJ165" s="187" t="s">
        <v>74</v>
      </c>
      <c r="BK165" s="190">
        <f t="shared" si="17"/>
        <v>0</v>
      </c>
      <c r="BL165" s="187" t="s">
        <v>696</v>
      </c>
      <c r="BM165" s="187" t="s">
        <v>1823</v>
      </c>
    </row>
    <row r="166" spans="2:65" s="222" customFormat="1" ht="25.5" customHeight="1" x14ac:dyDescent="0.3">
      <c r="B166" s="195"/>
      <c r="C166" s="281" t="s">
        <v>647</v>
      </c>
      <c r="D166" s="281" t="s">
        <v>149</v>
      </c>
      <c r="E166" s="280" t="s">
        <v>1822</v>
      </c>
      <c r="F166" s="637" t="s">
        <v>1821</v>
      </c>
      <c r="G166" s="637"/>
      <c r="H166" s="637"/>
      <c r="I166" s="637"/>
      <c r="J166" s="279" t="s">
        <v>338</v>
      </c>
      <c r="K166" s="278">
        <v>35</v>
      </c>
      <c r="L166" s="638"/>
      <c r="M166" s="638"/>
      <c r="N166" s="638"/>
      <c r="O166" s="602"/>
      <c r="P166" s="602"/>
      <c r="Q166" s="602"/>
      <c r="R166" s="262"/>
      <c r="T166" s="261" t="s">
        <v>5</v>
      </c>
      <c r="U166" s="265" t="s">
        <v>37</v>
      </c>
      <c r="V166" s="264">
        <v>0</v>
      </c>
      <c r="W166" s="264">
        <f t="shared" si="9"/>
        <v>0</v>
      </c>
      <c r="X166" s="264">
        <v>0</v>
      </c>
      <c r="Y166" s="264">
        <f t="shared" si="10"/>
        <v>0</v>
      </c>
      <c r="Z166" s="264">
        <v>0</v>
      </c>
      <c r="AA166" s="263">
        <f t="shared" si="11"/>
        <v>0</v>
      </c>
      <c r="AR166" s="187" t="s">
        <v>731</v>
      </c>
      <c r="AT166" s="187" t="s">
        <v>149</v>
      </c>
      <c r="AU166" s="187" t="s">
        <v>76</v>
      </c>
      <c r="AY166" s="187" t="s">
        <v>146</v>
      </c>
      <c r="BE166" s="190">
        <f t="shared" si="12"/>
        <v>0</v>
      </c>
      <c r="BF166" s="190">
        <f t="shared" si="13"/>
        <v>0</v>
      </c>
      <c r="BG166" s="190">
        <f t="shared" si="14"/>
        <v>0</v>
      </c>
      <c r="BH166" s="190">
        <f t="shared" si="15"/>
        <v>0</v>
      </c>
      <c r="BI166" s="190">
        <f t="shared" si="16"/>
        <v>0</v>
      </c>
      <c r="BJ166" s="187" t="s">
        <v>74</v>
      </c>
      <c r="BK166" s="190">
        <f t="shared" si="17"/>
        <v>0</v>
      </c>
      <c r="BL166" s="187" t="s">
        <v>696</v>
      </c>
      <c r="BM166" s="187" t="s">
        <v>1820</v>
      </c>
    </row>
    <row r="167" spans="2:65" s="222" customFormat="1" ht="25.5" customHeight="1" x14ac:dyDescent="0.3">
      <c r="B167" s="195"/>
      <c r="C167" s="281" t="s">
        <v>651</v>
      </c>
      <c r="D167" s="281" t="s">
        <v>149</v>
      </c>
      <c r="E167" s="280" t="s">
        <v>1697</v>
      </c>
      <c r="F167" s="637" t="s">
        <v>1696</v>
      </c>
      <c r="G167" s="637"/>
      <c r="H167" s="637"/>
      <c r="I167" s="637"/>
      <c r="J167" s="279" t="s">
        <v>338</v>
      </c>
      <c r="K167" s="278">
        <v>140</v>
      </c>
      <c r="L167" s="638"/>
      <c r="M167" s="638"/>
      <c r="N167" s="638"/>
      <c r="O167" s="602"/>
      <c r="P167" s="602"/>
      <c r="Q167" s="602"/>
      <c r="R167" s="262"/>
      <c r="T167" s="261" t="s">
        <v>5</v>
      </c>
      <c r="U167" s="265" t="s">
        <v>37</v>
      </c>
      <c r="V167" s="264">
        <v>0</v>
      </c>
      <c r="W167" s="264">
        <f t="shared" si="9"/>
        <v>0</v>
      </c>
      <c r="X167" s="264">
        <v>0</v>
      </c>
      <c r="Y167" s="264">
        <f t="shared" si="10"/>
        <v>0</v>
      </c>
      <c r="Z167" s="264">
        <v>0</v>
      </c>
      <c r="AA167" s="263">
        <f t="shared" si="11"/>
        <v>0</v>
      </c>
      <c r="AR167" s="187" t="s">
        <v>731</v>
      </c>
      <c r="AT167" s="187" t="s">
        <v>149</v>
      </c>
      <c r="AU167" s="187" t="s">
        <v>76</v>
      </c>
      <c r="AY167" s="187" t="s">
        <v>146</v>
      </c>
      <c r="BE167" s="190">
        <f t="shared" si="12"/>
        <v>0</v>
      </c>
      <c r="BF167" s="190">
        <f t="shared" si="13"/>
        <v>0</v>
      </c>
      <c r="BG167" s="190">
        <f t="shared" si="14"/>
        <v>0</v>
      </c>
      <c r="BH167" s="190">
        <f t="shared" si="15"/>
        <v>0</v>
      </c>
      <c r="BI167" s="190">
        <f t="shared" si="16"/>
        <v>0</v>
      </c>
      <c r="BJ167" s="187" t="s">
        <v>74</v>
      </c>
      <c r="BK167" s="190">
        <f t="shared" si="17"/>
        <v>0</v>
      </c>
      <c r="BL167" s="187" t="s">
        <v>696</v>
      </c>
      <c r="BM167" s="187" t="s">
        <v>1819</v>
      </c>
    </row>
    <row r="168" spans="2:65" s="266" customFormat="1" ht="37.35" customHeight="1" x14ac:dyDescent="0.35">
      <c r="B168" s="276"/>
      <c r="C168" s="271"/>
      <c r="D168" s="277" t="s">
        <v>1818</v>
      </c>
      <c r="E168" s="277"/>
      <c r="F168" s="277"/>
      <c r="G168" s="277"/>
      <c r="H168" s="277"/>
      <c r="I168" s="277"/>
      <c r="J168" s="277"/>
      <c r="K168" s="277"/>
      <c r="L168" s="277"/>
      <c r="M168" s="277"/>
      <c r="N168" s="645"/>
      <c r="O168" s="646"/>
      <c r="P168" s="646"/>
      <c r="Q168" s="646"/>
      <c r="R168" s="274"/>
      <c r="T168" s="273"/>
      <c r="U168" s="271"/>
      <c r="V168" s="271"/>
      <c r="W168" s="272">
        <f>SUM(W169:W176)</f>
        <v>0</v>
      </c>
      <c r="X168" s="271"/>
      <c r="Y168" s="272">
        <f>SUM(Y169:Y176)</f>
        <v>0</v>
      </c>
      <c r="Z168" s="271"/>
      <c r="AA168" s="270">
        <f>SUM(AA169:AA176)</f>
        <v>0</v>
      </c>
      <c r="AR168" s="268" t="s">
        <v>74</v>
      </c>
      <c r="AT168" s="269" t="s">
        <v>65</v>
      </c>
      <c r="AU168" s="269" t="s">
        <v>66</v>
      </c>
      <c r="AY168" s="268" t="s">
        <v>146</v>
      </c>
      <c r="BK168" s="267">
        <f>SUM(BK169:BK176)</f>
        <v>0</v>
      </c>
    </row>
    <row r="169" spans="2:65" s="222" customFormat="1" ht="16.5" customHeight="1" x14ac:dyDescent="0.3">
      <c r="B169" s="195"/>
      <c r="C169" s="281" t="s">
        <v>655</v>
      </c>
      <c r="D169" s="281" t="s">
        <v>149</v>
      </c>
      <c r="E169" s="280" t="s">
        <v>1693</v>
      </c>
      <c r="F169" s="637" t="s">
        <v>1692</v>
      </c>
      <c r="G169" s="637"/>
      <c r="H169" s="637"/>
      <c r="I169" s="637"/>
      <c r="J169" s="279" t="s">
        <v>167</v>
      </c>
      <c r="K169" s="278">
        <v>12</v>
      </c>
      <c r="L169" s="638"/>
      <c r="M169" s="638"/>
      <c r="N169" s="638"/>
      <c r="O169" s="602"/>
      <c r="P169" s="602"/>
      <c r="Q169" s="602"/>
      <c r="R169" s="262"/>
      <c r="T169" s="261" t="s">
        <v>5</v>
      </c>
      <c r="U169" s="265" t="s">
        <v>37</v>
      </c>
      <c r="V169" s="264">
        <v>0</v>
      </c>
      <c r="W169" s="264">
        <f t="shared" ref="W169:W176" si="18">V169*K169</f>
        <v>0</v>
      </c>
      <c r="X169" s="264">
        <v>0</v>
      </c>
      <c r="Y169" s="264">
        <f t="shared" ref="Y169:Y176" si="19">X169*K169</f>
        <v>0</v>
      </c>
      <c r="Z169" s="264">
        <v>0</v>
      </c>
      <c r="AA169" s="263">
        <f t="shared" ref="AA169:AA176" si="20">Z169*K169</f>
        <v>0</v>
      </c>
      <c r="AR169" s="187" t="s">
        <v>731</v>
      </c>
      <c r="AT169" s="187" t="s">
        <v>149</v>
      </c>
      <c r="AU169" s="187" t="s">
        <v>74</v>
      </c>
      <c r="AY169" s="187" t="s">
        <v>146</v>
      </c>
      <c r="BE169" s="190">
        <f t="shared" ref="BE169:BE176" si="21">IF(U169="základní",N169,0)</f>
        <v>0</v>
      </c>
      <c r="BF169" s="190">
        <f t="shared" ref="BF169:BF176" si="22">IF(U169="snížená",N169,0)</f>
        <v>0</v>
      </c>
      <c r="BG169" s="190">
        <f t="shared" ref="BG169:BG176" si="23">IF(U169="zákl. přenesená",N169,0)</f>
        <v>0</v>
      </c>
      <c r="BH169" s="190">
        <f t="shared" ref="BH169:BH176" si="24">IF(U169="sníž. přenesená",N169,0)</f>
        <v>0</v>
      </c>
      <c r="BI169" s="190">
        <f t="shared" ref="BI169:BI176" si="25">IF(U169="nulová",N169,0)</f>
        <v>0</v>
      </c>
      <c r="BJ169" s="187" t="s">
        <v>74</v>
      </c>
      <c r="BK169" s="190">
        <f t="shared" ref="BK169:BK176" si="26">ROUND(L169*K169,2)</f>
        <v>0</v>
      </c>
      <c r="BL169" s="187" t="s">
        <v>696</v>
      </c>
      <c r="BM169" s="187" t="s">
        <v>1817</v>
      </c>
    </row>
    <row r="170" spans="2:65" s="222" customFormat="1" ht="16.5" customHeight="1" x14ac:dyDescent="0.3">
      <c r="B170" s="195"/>
      <c r="C170" s="281" t="s">
        <v>725</v>
      </c>
      <c r="D170" s="281" t="s">
        <v>149</v>
      </c>
      <c r="E170" s="280" t="s">
        <v>1690</v>
      </c>
      <c r="F170" s="637" t="s">
        <v>1689</v>
      </c>
      <c r="G170" s="637"/>
      <c r="H170" s="637"/>
      <c r="I170" s="637"/>
      <c r="J170" s="279" t="s">
        <v>167</v>
      </c>
      <c r="K170" s="278">
        <v>8</v>
      </c>
      <c r="L170" s="638"/>
      <c r="M170" s="638"/>
      <c r="N170" s="638"/>
      <c r="O170" s="602"/>
      <c r="P170" s="602"/>
      <c r="Q170" s="602"/>
      <c r="R170" s="262"/>
      <c r="T170" s="261" t="s">
        <v>5</v>
      </c>
      <c r="U170" s="265" t="s">
        <v>37</v>
      </c>
      <c r="V170" s="264">
        <v>0</v>
      </c>
      <c r="W170" s="264">
        <f t="shared" si="18"/>
        <v>0</v>
      </c>
      <c r="X170" s="264">
        <v>0</v>
      </c>
      <c r="Y170" s="264">
        <f t="shared" si="19"/>
        <v>0</v>
      </c>
      <c r="Z170" s="264">
        <v>0</v>
      </c>
      <c r="AA170" s="263">
        <f t="shared" si="20"/>
        <v>0</v>
      </c>
      <c r="AR170" s="187" t="s">
        <v>731</v>
      </c>
      <c r="AT170" s="187" t="s">
        <v>149</v>
      </c>
      <c r="AU170" s="187" t="s">
        <v>74</v>
      </c>
      <c r="AY170" s="187" t="s">
        <v>146</v>
      </c>
      <c r="BE170" s="190">
        <f t="shared" si="21"/>
        <v>0</v>
      </c>
      <c r="BF170" s="190">
        <f t="shared" si="22"/>
        <v>0</v>
      </c>
      <c r="BG170" s="190">
        <f t="shared" si="23"/>
        <v>0</v>
      </c>
      <c r="BH170" s="190">
        <f t="shared" si="24"/>
        <v>0</v>
      </c>
      <c r="BI170" s="190">
        <f t="shared" si="25"/>
        <v>0</v>
      </c>
      <c r="BJ170" s="187" t="s">
        <v>74</v>
      </c>
      <c r="BK170" s="190">
        <f t="shared" si="26"/>
        <v>0</v>
      </c>
      <c r="BL170" s="187" t="s">
        <v>696</v>
      </c>
      <c r="BM170" s="187" t="s">
        <v>1816</v>
      </c>
    </row>
    <row r="171" spans="2:65" s="222" customFormat="1" ht="16.5" customHeight="1" x14ac:dyDescent="0.3">
      <c r="B171" s="195"/>
      <c r="C171" s="281" t="s">
        <v>621</v>
      </c>
      <c r="D171" s="281" t="s">
        <v>149</v>
      </c>
      <c r="E171" s="280" t="s">
        <v>1687</v>
      </c>
      <c r="F171" s="637" t="s">
        <v>1686</v>
      </c>
      <c r="G171" s="637"/>
      <c r="H171" s="637"/>
      <c r="I171" s="637"/>
      <c r="J171" s="279" t="s">
        <v>167</v>
      </c>
      <c r="K171" s="278">
        <v>4</v>
      </c>
      <c r="L171" s="638"/>
      <c r="M171" s="638"/>
      <c r="N171" s="638"/>
      <c r="O171" s="602"/>
      <c r="P171" s="602"/>
      <c r="Q171" s="602"/>
      <c r="R171" s="262"/>
      <c r="T171" s="261" t="s">
        <v>5</v>
      </c>
      <c r="U171" s="265" t="s">
        <v>37</v>
      </c>
      <c r="V171" s="264">
        <v>0</v>
      </c>
      <c r="W171" s="264">
        <f t="shared" si="18"/>
        <v>0</v>
      </c>
      <c r="X171" s="264">
        <v>0</v>
      </c>
      <c r="Y171" s="264">
        <f t="shared" si="19"/>
        <v>0</v>
      </c>
      <c r="Z171" s="264">
        <v>0</v>
      </c>
      <c r="AA171" s="263">
        <f t="shared" si="20"/>
        <v>0</v>
      </c>
      <c r="AR171" s="187" t="s">
        <v>731</v>
      </c>
      <c r="AT171" s="187" t="s">
        <v>149</v>
      </c>
      <c r="AU171" s="187" t="s">
        <v>74</v>
      </c>
      <c r="AY171" s="187" t="s">
        <v>146</v>
      </c>
      <c r="BE171" s="190">
        <f t="shared" si="21"/>
        <v>0</v>
      </c>
      <c r="BF171" s="190">
        <f t="shared" si="22"/>
        <v>0</v>
      </c>
      <c r="BG171" s="190">
        <f t="shared" si="23"/>
        <v>0</v>
      </c>
      <c r="BH171" s="190">
        <f t="shared" si="24"/>
        <v>0</v>
      </c>
      <c r="BI171" s="190">
        <f t="shared" si="25"/>
        <v>0</v>
      </c>
      <c r="BJ171" s="187" t="s">
        <v>74</v>
      </c>
      <c r="BK171" s="190">
        <f t="shared" si="26"/>
        <v>0</v>
      </c>
      <c r="BL171" s="187" t="s">
        <v>696</v>
      </c>
      <c r="BM171" s="187" t="s">
        <v>1815</v>
      </c>
    </row>
    <row r="172" spans="2:65" s="222" customFormat="1" ht="16.5" customHeight="1" x14ac:dyDescent="0.3">
      <c r="B172" s="195"/>
      <c r="C172" s="281" t="s">
        <v>643</v>
      </c>
      <c r="D172" s="281" t="s">
        <v>149</v>
      </c>
      <c r="E172" s="280" t="s">
        <v>1684</v>
      </c>
      <c r="F172" s="637" t="s">
        <v>1683</v>
      </c>
      <c r="G172" s="637"/>
      <c r="H172" s="637"/>
      <c r="I172" s="637"/>
      <c r="J172" s="279" t="s">
        <v>167</v>
      </c>
      <c r="K172" s="278">
        <v>16</v>
      </c>
      <c r="L172" s="638"/>
      <c r="M172" s="638"/>
      <c r="N172" s="638"/>
      <c r="O172" s="602"/>
      <c r="P172" s="602"/>
      <c r="Q172" s="602"/>
      <c r="R172" s="262"/>
      <c r="T172" s="261" t="s">
        <v>5</v>
      </c>
      <c r="U172" s="265" t="s">
        <v>37</v>
      </c>
      <c r="V172" s="264">
        <v>0</v>
      </c>
      <c r="W172" s="264">
        <f t="shared" si="18"/>
        <v>0</v>
      </c>
      <c r="X172" s="264">
        <v>0</v>
      </c>
      <c r="Y172" s="264">
        <f t="shared" si="19"/>
        <v>0</v>
      </c>
      <c r="Z172" s="264">
        <v>0</v>
      </c>
      <c r="AA172" s="263">
        <f t="shared" si="20"/>
        <v>0</v>
      </c>
      <c r="AR172" s="187" t="s">
        <v>731</v>
      </c>
      <c r="AT172" s="187" t="s">
        <v>149</v>
      </c>
      <c r="AU172" s="187" t="s">
        <v>74</v>
      </c>
      <c r="AY172" s="187" t="s">
        <v>146</v>
      </c>
      <c r="BE172" s="190">
        <f t="shared" si="21"/>
        <v>0</v>
      </c>
      <c r="BF172" s="190">
        <f t="shared" si="22"/>
        <v>0</v>
      </c>
      <c r="BG172" s="190">
        <f t="shared" si="23"/>
        <v>0</v>
      </c>
      <c r="BH172" s="190">
        <f t="shared" si="24"/>
        <v>0</v>
      </c>
      <c r="BI172" s="190">
        <f t="shared" si="25"/>
        <v>0</v>
      </c>
      <c r="BJ172" s="187" t="s">
        <v>74</v>
      </c>
      <c r="BK172" s="190">
        <f t="shared" si="26"/>
        <v>0</v>
      </c>
      <c r="BL172" s="187" t="s">
        <v>696</v>
      </c>
      <c r="BM172" s="187" t="s">
        <v>1814</v>
      </c>
    </row>
    <row r="173" spans="2:65" s="222" customFormat="1" ht="16.5" customHeight="1" x14ac:dyDescent="0.3">
      <c r="B173" s="195"/>
      <c r="C173" s="281" t="s">
        <v>663</v>
      </c>
      <c r="D173" s="281" t="s">
        <v>149</v>
      </c>
      <c r="E173" s="280" t="s">
        <v>1681</v>
      </c>
      <c r="F173" s="637" t="s">
        <v>1680</v>
      </c>
      <c r="G173" s="637"/>
      <c r="H173" s="637"/>
      <c r="I173" s="637"/>
      <c r="J173" s="279" t="s">
        <v>167</v>
      </c>
      <c r="K173" s="278">
        <v>16</v>
      </c>
      <c r="L173" s="638"/>
      <c r="M173" s="638"/>
      <c r="N173" s="638"/>
      <c r="O173" s="602"/>
      <c r="P173" s="602"/>
      <c r="Q173" s="602"/>
      <c r="R173" s="262"/>
      <c r="T173" s="261" t="s">
        <v>5</v>
      </c>
      <c r="U173" s="265" t="s">
        <v>37</v>
      </c>
      <c r="V173" s="264">
        <v>0</v>
      </c>
      <c r="W173" s="264">
        <f t="shared" si="18"/>
        <v>0</v>
      </c>
      <c r="X173" s="264">
        <v>0</v>
      </c>
      <c r="Y173" s="264">
        <f t="shared" si="19"/>
        <v>0</v>
      </c>
      <c r="Z173" s="264">
        <v>0</v>
      </c>
      <c r="AA173" s="263">
        <f t="shared" si="20"/>
        <v>0</v>
      </c>
      <c r="AR173" s="187" t="s">
        <v>731</v>
      </c>
      <c r="AT173" s="187" t="s">
        <v>149</v>
      </c>
      <c r="AU173" s="187" t="s">
        <v>74</v>
      </c>
      <c r="AY173" s="187" t="s">
        <v>146</v>
      </c>
      <c r="BE173" s="190">
        <f t="shared" si="21"/>
        <v>0</v>
      </c>
      <c r="BF173" s="190">
        <f t="shared" si="22"/>
        <v>0</v>
      </c>
      <c r="BG173" s="190">
        <f t="shared" si="23"/>
        <v>0</v>
      </c>
      <c r="BH173" s="190">
        <f t="shared" si="24"/>
        <v>0</v>
      </c>
      <c r="BI173" s="190">
        <f t="shared" si="25"/>
        <v>0</v>
      </c>
      <c r="BJ173" s="187" t="s">
        <v>74</v>
      </c>
      <c r="BK173" s="190">
        <f t="shared" si="26"/>
        <v>0</v>
      </c>
      <c r="BL173" s="187" t="s">
        <v>696</v>
      </c>
      <c r="BM173" s="187" t="s">
        <v>1813</v>
      </c>
    </row>
    <row r="174" spans="2:65" s="222" customFormat="1" ht="16.5" customHeight="1" x14ac:dyDescent="0.3">
      <c r="B174" s="195"/>
      <c r="C174" s="281" t="s">
        <v>488</v>
      </c>
      <c r="D174" s="281" t="s">
        <v>149</v>
      </c>
      <c r="E174" s="280" t="s">
        <v>1678</v>
      </c>
      <c r="F174" s="637" t="s">
        <v>1677</v>
      </c>
      <c r="G174" s="637"/>
      <c r="H174" s="637"/>
      <c r="I174" s="637"/>
      <c r="J174" s="279" t="s">
        <v>852</v>
      </c>
      <c r="K174" s="278">
        <v>324</v>
      </c>
      <c r="L174" s="638"/>
      <c r="M174" s="638"/>
      <c r="N174" s="638"/>
      <c r="O174" s="602"/>
      <c r="P174" s="602"/>
      <c r="Q174" s="602"/>
      <c r="R174" s="262"/>
      <c r="T174" s="261" t="s">
        <v>5</v>
      </c>
      <c r="U174" s="265" t="s">
        <v>37</v>
      </c>
      <c r="V174" s="264">
        <v>0</v>
      </c>
      <c r="W174" s="264">
        <f t="shared" si="18"/>
        <v>0</v>
      </c>
      <c r="X174" s="264">
        <v>0</v>
      </c>
      <c r="Y174" s="264">
        <f t="shared" si="19"/>
        <v>0</v>
      </c>
      <c r="Z174" s="264">
        <v>0</v>
      </c>
      <c r="AA174" s="263">
        <f t="shared" si="20"/>
        <v>0</v>
      </c>
      <c r="AR174" s="187" t="s">
        <v>731</v>
      </c>
      <c r="AT174" s="187" t="s">
        <v>149</v>
      </c>
      <c r="AU174" s="187" t="s">
        <v>74</v>
      </c>
      <c r="AY174" s="187" t="s">
        <v>146</v>
      </c>
      <c r="BE174" s="190">
        <f t="shared" si="21"/>
        <v>0</v>
      </c>
      <c r="BF174" s="190">
        <f t="shared" si="22"/>
        <v>0</v>
      </c>
      <c r="BG174" s="190">
        <f t="shared" si="23"/>
        <v>0</v>
      </c>
      <c r="BH174" s="190">
        <f t="shared" si="24"/>
        <v>0</v>
      </c>
      <c r="BI174" s="190">
        <f t="shared" si="25"/>
        <v>0</v>
      </c>
      <c r="BJ174" s="187" t="s">
        <v>74</v>
      </c>
      <c r="BK174" s="190">
        <f t="shared" si="26"/>
        <v>0</v>
      </c>
      <c r="BL174" s="187" t="s">
        <v>696</v>
      </c>
      <c r="BM174" s="187" t="s">
        <v>1812</v>
      </c>
    </row>
    <row r="175" spans="2:65" s="222" customFormat="1" ht="25.5" customHeight="1" x14ac:dyDescent="0.3">
      <c r="B175" s="195"/>
      <c r="C175" s="281" t="s">
        <v>1321</v>
      </c>
      <c r="D175" s="281" t="s">
        <v>149</v>
      </c>
      <c r="E175" s="280" t="s">
        <v>1675</v>
      </c>
      <c r="F175" s="637" t="s">
        <v>1674</v>
      </c>
      <c r="G175" s="637"/>
      <c r="H175" s="637"/>
      <c r="I175" s="637"/>
      <c r="J175" s="279" t="s">
        <v>229</v>
      </c>
      <c r="K175" s="278">
        <v>0.3</v>
      </c>
      <c r="L175" s="638"/>
      <c r="M175" s="638"/>
      <c r="N175" s="638"/>
      <c r="O175" s="602"/>
      <c r="P175" s="602"/>
      <c r="Q175" s="602"/>
      <c r="R175" s="262"/>
      <c r="T175" s="261" t="s">
        <v>5</v>
      </c>
      <c r="U175" s="265" t="s">
        <v>37</v>
      </c>
      <c r="V175" s="264">
        <v>0</v>
      </c>
      <c r="W175" s="264">
        <f t="shared" si="18"/>
        <v>0</v>
      </c>
      <c r="X175" s="264">
        <v>0</v>
      </c>
      <c r="Y175" s="264">
        <f t="shared" si="19"/>
        <v>0</v>
      </c>
      <c r="Z175" s="264">
        <v>0</v>
      </c>
      <c r="AA175" s="263">
        <f t="shared" si="20"/>
        <v>0</v>
      </c>
      <c r="AR175" s="187" t="s">
        <v>731</v>
      </c>
      <c r="AT175" s="187" t="s">
        <v>149</v>
      </c>
      <c r="AU175" s="187" t="s">
        <v>74</v>
      </c>
      <c r="AY175" s="187" t="s">
        <v>146</v>
      </c>
      <c r="BE175" s="190">
        <f t="shared" si="21"/>
        <v>0</v>
      </c>
      <c r="BF175" s="190">
        <f t="shared" si="22"/>
        <v>0</v>
      </c>
      <c r="BG175" s="190">
        <f t="shared" si="23"/>
        <v>0</v>
      </c>
      <c r="BH175" s="190">
        <f t="shared" si="24"/>
        <v>0</v>
      </c>
      <c r="BI175" s="190">
        <f t="shared" si="25"/>
        <v>0</v>
      </c>
      <c r="BJ175" s="187" t="s">
        <v>74</v>
      </c>
      <c r="BK175" s="190">
        <f t="shared" si="26"/>
        <v>0</v>
      </c>
      <c r="BL175" s="187" t="s">
        <v>696</v>
      </c>
      <c r="BM175" s="187" t="s">
        <v>1811</v>
      </c>
    </row>
    <row r="176" spans="2:65" s="222" customFormat="1" ht="16.5" customHeight="1" x14ac:dyDescent="0.3">
      <c r="B176" s="195"/>
      <c r="C176" s="281" t="s">
        <v>160</v>
      </c>
      <c r="D176" s="281" t="s">
        <v>149</v>
      </c>
      <c r="E176" s="280" t="s">
        <v>1672</v>
      </c>
      <c r="F176" s="637" t="s">
        <v>1671</v>
      </c>
      <c r="G176" s="637"/>
      <c r="H176" s="637"/>
      <c r="I176" s="637"/>
      <c r="J176" s="279" t="s">
        <v>167</v>
      </c>
      <c r="K176" s="278">
        <v>40</v>
      </c>
      <c r="L176" s="638"/>
      <c r="M176" s="638"/>
      <c r="N176" s="638"/>
      <c r="O176" s="602"/>
      <c r="P176" s="602"/>
      <c r="Q176" s="602"/>
      <c r="R176" s="262"/>
      <c r="T176" s="261" t="s">
        <v>5</v>
      </c>
      <c r="U176" s="265" t="s">
        <v>37</v>
      </c>
      <c r="V176" s="264">
        <v>0</v>
      </c>
      <c r="W176" s="264">
        <f t="shared" si="18"/>
        <v>0</v>
      </c>
      <c r="X176" s="264">
        <v>0</v>
      </c>
      <c r="Y176" s="264">
        <f t="shared" si="19"/>
        <v>0</v>
      </c>
      <c r="Z176" s="264">
        <v>0</v>
      </c>
      <c r="AA176" s="263">
        <f t="shared" si="20"/>
        <v>0</v>
      </c>
      <c r="AR176" s="187" t="s">
        <v>731</v>
      </c>
      <c r="AT176" s="187" t="s">
        <v>149</v>
      </c>
      <c r="AU176" s="187" t="s">
        <v>74</v>
      </c>
      <c r="AY176" s="187" t="s">
        <v>146</v>
      </c>
      <c r="BE176" s="190">
        <f t="shared" si="21"/>
        <v>0</v>
      </c>
      <c r="BF176" s="190">
        <f t="shared" si="22"/>
        <v>0</v>
      </c>
      <c r="BG176" s="190">
        <f t="shared" si="23"/>
        <v>0</v>
      </c>
      <c r="BH176" s="190">
        <f t="shared" si="24"/>
        <v>0</v>
      </c>
      <c r="BI176" s="190">
        <f t="shared" si="25"/>
        <v>0</v>
      </c>
      <c r="BJ176" s="187" t="s">
        <v>74</v>
      </c>
      <c r="BK176" s="190">
        <f t="shared" si="26"/>
        <v>0</v>
      </c>
      <c r="BL176" s="187" t="s">
        <v>696</v>
      </c>
      <c r="BM176" s="187" t="s">
        <v>1810</v>
      </c>
    </row>
    <row r="177" spans="2:65" s="266" customFormat="1" ht="37.35" customHeight="1" x14ac:dyDescent="0.35">
      <c r="B177" s="276"/>
      <c r="C177" s="271"/>
      <c r="D177" s="277" t="s">
        <v>128</v>
      </c>
      <c r="E177" s="277"/>
      <c r="F177" s="277"/>
      <c r="G177" s="277"/>
      <c r="H177" s="277"/>
      <c r="I177" s="277"/>
      <c r="J177" s="277"/>
      <c r="K177" s="277"/>
      <c r="L177" s="277"/>
      <c r="M177" s="277"/>
      <c r="N177" s="647"/>
      <c r="O177" s="648"/>
      <c r="P177" s="648"/>
      <c r="Q177" s="648"/>
      <c r="R177" s="274"/>
      <c r="T177" s="273"/>
      <c r="U177" s="271"/>
      <c r="V177" s="271"/>
      <c r="W177" s="272">
        <f>W178</f>
        <v>73.554000000000002</v>
      </c>
      <c r="X177" s="271"/>
      <c r="Y177" s="272">
        <f>Y178</f>
        <v>0</v>
      </c>
      <c r="Z177" s="271"/>
      <c r="AA177" s="270">
        <f>AA178</f>
        <v>0</v>
      </c>
      <c r="AR177" s="268" t="s">
        <v>76</v>
      </c>
      <c r="AT177" s="269" t="s">
        <v>65</v>
      </c>
      <c r="AU177" s="269" t="s">
        <v>66</v>
      </c>
      <c r="AY177" s="268" t="s">
        <v>146</v>
      </c>
      <c r="BK177" s="267">
        <f>BK178</f>
        <v>0</v>
      </c>
    </row>
    <row r="178" spans="2:65" s="266" customFormat="1" ht="19.899999999999999" customHeight="1" x14ac:dyDescent="0.3">
      <c r="B178" s="276"/>
      <c r="C178" s="271"/>
      <c r="D178" s="275" t="s">
        <v>1669</v>
      </c>
      <c r="E178" s="275"/>
      <c r="F178" s="275"/>
      <c r="G178" s="275"/>
      <c r="H178" s="275"/>
      <c r="I178" s="275"/>
      <c r="J178" s="275"/>
      <c r="K178" s="275"/>
      <c r="L178" s="275"/>
      <c r="M178" s="275"/>
      <c r="N178" s="649"/>
      <c r="O178" s="650"/>
      <c r="P178" s="650"/>
      <c r="Q178" s="650"/>
      <c r="R178" s="274"/>
      <c r="T178" s="273"/>
      <c r="U178" s="271"/>
      <c r="V178" s="271"/>
      <c r="W178" s="272">
        <f>SUM(W179:W180)</f>
        <v>73.554000000000002</v>
      </c>
      <c r="X178" s="271"/>
      <c r="Y178" s="272">
        <f>SUM(Y179:Y180)</f>
        <v>0</v>
      </c>
      <c r="Z178" s="271"/>
      <c r="AA178" s="270">
        <f>SUM(AA179:AA180)</f>
        <v>0</v>
      </c>
      <c r="AR178" s="268" t="s">
        <v>76</v>
      </c>
      <c r="AT178" s="269" t="s">
        <v>65</v>
      </c>
      <c r="AU178" s="269" t="s">
        <v>74</v>
      </c>
      <c r="AY178" s="268" t="s">
        <v>146</v>
      </c>
      <c r="BK178" s="267">
        <f>SUM(BK179:BK180)</f>
        <v>0</v>
      </c>
    </row>
    <row r="179" spans="2:65" s="222" customFormat="1" ht="25.5" customHeight="1" x14ac:dyDescent="0.3">
      <c r="B179" s="195"/>
      <c r="C179" s="194" t="s">
        <v>164</v>
      </c>
      <c r="D179" s="194" t="s">
        <v>335</v>
      </c>
      <c r="E179" s="193" t="s">
        <v>1668</v>
      </c>
      <c r="F179" s="605" t="s">
        <v>1667</v>
      </c>
      <c r="G179" s="605"/>
      <c r="H179" s="605"/>
      <c r="I179" s="605"/>
      <c r="J179" s="192" t="s">
        <v>338</v>
      </c>
      <c r="K179" s="191">
        <v>90</v>
      </c>
      <c r="L179" s="602"/>
      <c r="M179" s="602"/>
      <c r="N179" s="602"/>
      <c r="O179" s="602"/>
      <c r="P179" s="602"/>
      <c r="Q179" s="602"/>
      <c r="R179" s="262"/>
      <c r="T179" s="261" t="s">
        <v>5</v>
      </c>
      <c r="U179" s="265" t="s">
        <v>37</v>
      </c>
      <c r="V179" s="264">
        <v>4.5999999999999999E-2</v>
      </c>
      <c r="W179" s="264">
        <f>V179*K179</f>
        <v>4.1399999999999997</v>
      </c>
      <c r="X179" s="264">
        <v>0</v>
      </c>
      <c r="Y179" s="264">
        <f>X179*K179</f>
        <v>0</v>
      </c>
      <c r="Z179" s="264">
        <v>0</v>
      </c>
      <c r="AA179" s="263">
        <f>Z179*K179</f>
        <v>0</v>
      </c>
      <c r="AR179" s="187" t="s">
        <v>154</v>
      </c>
      <c r="AT179" s="187" t="s">
        <v>335</v>
      </c>
      <c r="AU179" s="187" t="s">
        <v>76</v>
      </c>
      <c r="AY179" s="187" t="s">
        <v>146</v>
      </c>
      <c r="BE179" s="190">
        <f>IF(U179="základní",N179,0)</f>
        <v>0</v>
      </c>
      <c r="BF179" s="190">
        <f>IF(U179="snížená",N179,0)</f>
        <v>0</v>
      </c>
      <c r="BG179" s="190">
        <f>IF(U179="zákl. přenesená",N179,0)</f>
        <v>0</v>
      </c>
      <c r="BH179" s="190">
        <f>IF(U179="sníž. přenesená",N179,0)</f>
        <v>0</v>
      </c>
      <c r="BI179" s="190">
        <f>IF(U179="nulová",N179,0)</f>
        <v>0</v>
      </c>
      <c r="BJ179" s="187" t="s">
        <v>74</v>
      </c>
      <c r="BK179" s="190">
        <f>ROUND(L179*K179,2)</f>
        <v>0</v>
      </c>
      <c r="BL179" s="187" t="s">
        <v>154</v>
      </c>
      <c r="BM179" s="187" t="s">
        <v>1809</v>
      </c>
    </row>
    <row r="180" spans="2:65" s="222" customFormat="1" ht="25.5" customHeight="1" x14ac:dyDescent="0.3">
      <c r="B180" s="195"/>
      <c r="C180" s="194" t="s">
        <v>173</v>
      </c>
      <c r="D180" s="194" t="s">
        <v>335</v>
      </c>
      <c r="E180" s="193" t="s">
        <v>1808</v>
      </c>
      <c r="F180" s="605" t="s">
        <v>1807</v>
      </c>
      <c r="G180" s="605"/>
      <c r="H180" s="605"/>
      <c r="I180" s="605"/>
      <c r="J180" s="192" t="s">
        <v>338</v>
      </c>
      <c r="K180" s="191">
        <v>1509</v>
      </c>
      <c r="L180" s="602"/>
      <c r="M180" s="602"/>
      <c r="N180" s="602"/>
      <c r="O180" s="602"/>
      <c r="P180" s="602"/>
      <c r="Q180" s="602"/>
      <c r="R180" s="262"/>
      <c r="T180" s="261" t="s">
        <v>5</v>
      </c>
      <c r="U180" s="260" t="s">
        <v>37</v>
      </c>
      <c r="V180" s="259">
        <v>4.5999999999999999E-2</v>
      </c>
      <c r="W180" s="259">
        <f>V180*K180</f>
        <v>69.414000000000001</v>
      </c>
      <c r="X180" s="259">
        <v>0</v>
      </c>
      <c r="Y180" s="259">
        <f>X180*K180</f>
        <v>0</v>
      </c>
      <c r="Z180" s="259">
        <v>0</v>
      </c>
      <c r="AA180" s="258">
        <f>Z180*K180</f>
        <v>0</v>
      </c>
      <c r="AR180" s="187" t="s">
        <v>154</v>
      </c>
      <c r="AT180" s="187" t="s">
        <v>335</v>
      </c>
      <c r="AU180" s="187" t="s">
        <v>76</v>
      </c>
      <c r="AY180" s="187" t="s">
        <v>146</v>
      </c>
      <c r="BE180" s="190">
        <f>IF(U180="základní",N180,0)</f>
        <v>0</v>
      </c>
      <c r="BF180" s="190">
        <f>IF(U180="snížená",N180,0)</f>
        <v>0</v>
      </c>
      <c r="BG180" s="190">
        <f>IF(U180="zákl. přenesená",N180,0)</f>
        <v>0</v>
      </c>
      <c r="BH180" s="190">
        <f>IF(U180="sníž. přenesená",N180,0)</f>
        <v>0</v>
      </c>
      <c r="BI180" s="190">
        <f>IF(U180="nulová",N180,0)</f>
        <v>0</v>
      </c>
      <c r="BJ180" s="187" t="s">
        <v>74</v>
      </c>
      <c r="BK180" s="190">
        <f>ROUND(L180*K180,2)</f>
        <v>0</v>
      </c>
      <c r="BL180" s="187" t="s">
        <v>154</v>
      </c>
      <c r="BM180" s="187" t="s">
        <v>1806</v>
      </c>
    </row>
    <row r="181" spans="2:65" s="222" customFormat="1" ht="6.95" customHeight="1" x14ac:dyDescent="0.3">
      <c r="B181" s="186"/>
      <c r="C181" s="185"/>
      <c r="D181" s="185"/>
      <c r="E181" s="185"/>
      <c r="F181" s="185"/>
      <c r="G181" s="185"/>
      <c r="H181" s="185"/>
      <c r="I181" s="185"/>
      <c r="J181" s="185"/>
      <c r="K181" s="185"/>
      <c r="L181" s="185"/>
      <c r="M181" s="185"/>
      <c r="N181" s="185"/>
      <c r="O181" s="185"/>
      <c r="P181" s="185"/>
      <c r="Q181" s="185"/>
      <c r="R181" s="202"/>
    </row>
  </sheetData>
  <mergeCells count="212">
    <mergeCell ref="N148:Q148"/>
    <mergeCell ref="N151:Q151"/>
    <mergeCell ref="N152:Q152"/>
    <mergeCell ref="N168:Q168"/>
    <mergeCell ref="N177:Q177"/>
    <mergeCell ref="N178:Q178"/>
    <mergeCell ref="N124:Q124"/>
    <mergeCell ref="N136:Q136"/>
    <mergeCell ref="N138:Q138"/>
    <mergeCell ref="N140:Q140"/>
    <mergeCell ref="N142:Q142"/>
    <mergeCell ref="N144:Q144"/>
    <mergeCell ref="H1:K1"/>
    <mergeCell ref="S2:AC2"/>
    <mergeCell ref="F179:I179"/>
    <mergeCell ref="L179:M179"/>
    <mergeCell ref="N179:Q179"/>
    <mergeCell ref="F180:I180"/>
    <mergeCell ref="L180:M180"/>
    <mergeCell ref="N180:Q180"/>
    <mergeCell ref="N122:Q122"/>
    <mergeCell ref="N123:Q123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F170:I170"/>
    <mergeCell ref="L170:M170"/>
    <mergeCell ref="N170:Q170"/>
    <mergeCell ref="N174:Q174"/>
    <mergeCell ref="F175:I175"/>
    <mergeCell ref="L175:M175"/>
    <mergeCell ref="N175:Q175"/>
    <mergeCell ref="L173:M173"/>
    <mergeCell ref="N173:Q173"/>
    <mergeCell ref="F174:I174"/>
    <mergeCell ref="F167:I167"/>
    <mergeCell ref="L167:M167"/>
    <mergeCell ref="N167:Q167"/>
    <mergeCell ref="F169:I169"/>
    <mergeCell ref="L169:M169"/>
    <mergeCell ref="N169:Q169"/>
    <mergeCell ref="L174:M174"/>
    <mergeCell ref="F165:I165"/>
    <mergeCell ref="L165:M165"/>
    <mergeCell ref="N165:Q165"/>
    <mergeCell ref="F166:I166"/>
    <mergeCell ref="L166:M166"/>
    <mergeCell ref="N166:Q166"/>
    <mergeCell ref="F163:I163"/>
    <mergeCell ref="L163:M163"/>
    <mergeCell ref="N163:Q163"/>
    <mergeCell ref="F164:I164"/>
    <mergeCell ref="L164:M164"/>
    <mergeCell ref="N164:Q164"/>
    <mergeCell ref="F161:I161"/>
    <mergeCell ref="L161:M161"/>
    <mergeCell ref="N161:Q161"/>
    <mergeCell ref="F162:I162"/>
    <mergeCell ref="L162:M162"/>
    <mergeCell ref="N162:Q162"/>
    <mergeCell ref="F159:I159"/>
    <mergeCell ref="L159:M159"/>
    <mergeCell ref="N159:Q159"/>
    <mergeCell ref="F160:I160"/>
    <mergeCell ref="L160:M160"/>
    <mergeCell ref="N160:Q160"/>
    <mergeCell ref="F157:I157"/>
    <mergeCell ref="L157:M157"/>
    <mergeCell ref="N157:Q157"/>
    <mergeCell ref="F158:I158"/>
    <mergeCell ref="L158:M158"/>
    <mergeCell ref="N158:Q158"/>
    <mergeCell ref="F155:I155"/>
    <mergeCell ref="L155:M155"/>
    <mergeCell ref="N155:Q155"/>
    <mergeCell ref="F156:I156"/>
    <mergeCell ref="L156:M156"/>
    <mergeCell ref="N156:Q156"/>
    <mergeCell ref="F153:I153"/>
    <mergeCell ref="L153:M153"/>
    <mergeCell ref="N153:Q153"/>
    <mergeCell ref="F154:I154"/>
    <mergeCell ref="L154:M154"/>
    <mergeCell ref="N154:Q154"/>
    <mergeCell ref="F149:I149"/>
    <mergeCell ref="L149:M149"/>
    <mergeCell ref="N149:Q149"/>
    <mergeCell ref="F150:I150"/>
    <mergeCell ref="L150:M150"/>
    <mergeCell ref="N150:Q150"/>
    <mergeCell ref="F146:I146"/>
    <mergeCell ref="L146:M146"/>
    <mergeCell ref="N146:Q146"/>
    <mergeCell ref="F147:I147"/>
    <mergeCell ref="L147:M147"/>
    <mergeCell ref="N147:Q147"/>
    <mergeCell ref="F143:I143"/>
    <mergeCell ref="L143:M143"/>
    <mergeCell ref="N143:Q143"/>
    <mergeCell ref="F145:I145"/>
    <mergeCell ref="L145:M145"/>
    <mergeCell ref="N145:Q145"/>
    <mergeCell ref="F139:I139"/>
    <mergeCell ref="L139:M139"/>
    <mergeCell ref="N139:Q139"/>
    <mergeCell ref="F141:I141"/>
    <mergeCell ref="L141:M141"/>
    <mergeCell ref="N141:Q141"/>
    <mergeCell ref="F135:I135"/>
    <mergeCell ref="L135:M135"/>
    <mergeCell ref="N135:Q135"/>
    <mergeCell ref="F137:I137"/>
    <mergeCell ref="L137:M137"/>
    <mergeCell ref="N137:Q137"/>
    <mergeCell ref="F133:I133"/>
    <mergeCell ref="L133:M133"/>
    <mergeCell ref="N133:Q133"/>
    <mergeCell ref="F134:I134"/>
    <mergeCell ref="L134:M134"/>
    <mergeCell ref="N134:Q134"/>
    <mergeCell ref="F131:I131"/>
    <mergeCell ref="L131:M131"/>
    <mergeCell ref="N131:Q131"/>
    <mergeCell ref="F132:I132"/>
    <mergeCell ref="L132:M132"/>
    <mergeCell ref="N132:Q132"/>
    <mergeCell ref="F129:I129"/>
    <mergeCell ref="L129:M129"/>
    <mergeCell ref="N129:Q129"/>
    <mergeCell ref="F130:I130"/>
    <mergeCell ref="L130:M130"/>
    <mergeCell ref="N130:Q130"/>
    <mergeCell ref="F127:I127"/>
    <mergeCell ref="L127:M127"/>
    <mergeCell ref="N127:Q127"/>
    <mergeCell ref="F128:I128"/>
    <mergeCell ref="L128:M128"/>
    <mergeCell ref="N128:Q128"/>
    <mergeCell ref="F125:I125"/>
    <mergeCell ref="L125:M125"/>
    <mergeCell ref="N125:Q125"/>
    <mergeCell ref="F126:I126"/>
    <mergeCell ref="L126:M126"/>
    <mergeCell ref="N126:Q126"/>
    <mergeCell ref="M116:P116"/>
    <mergeCell ref="M118:Q118"/>
    <mergeCell ref="M119:Q119"/>
    <mergeCell ref="F121:I121"/>
    <mergeCell ref="L121:M121"/>
    <mergeCell ref="N121:Q121"/>
    <mergeCell ref="N101:Q101"/>
    <mergeCell ref="N103:Q103"/>
    <mergeCell ref="L105:Q105"/>
    <mergeCell ref="C111:Q111"/>
    <mergeCell ref="F113:P113"/>
    <mergeCell ref="F114:P114"/>
    <mergeCell ref="N95:Q95"/>
    <mergeCell ref="N96:Q96"/>
    <mergeCell ref="N97:Q97"/>
    <mergeCell ref="N98:Q98"/>
    <mergeCell ref="N99:Q99"/>
    <mergeCell ref="N100:Q100"/>
    <mergeCell ref="N89:Q89"/>
    <mergeCell ref="N90:Q90"/>
    <mergeCell ref="N91:Q91"/>
    <mergeCell ref="N92:Q92"/>
    <mergeCell ref="N93:Q93"/>
    <mergeCell ref="N94:Q94"/>
    <mergeCell ref="M81:P81"/>
    <mergeCell ref="M83:Q83"/>
    <mergeCell ref="M84:Q84"/>
    <mergeCell ref="C86:G86"/>
    <mergeCell ref="N86:Q86"/>
    <mergeCell ref="N88:Q88"/>
    <mergeCell ref="H36:J36"/>
    <mergeCell ref="M36:P36"/>
    <mergeCell ref="L38:P38"/>
    <mergeCell ref="C76:Q76"/>
    <mergeCell ref="F78:P78"/>
    <mergeCell ref="F79:P79"/>
    <mergeCell ref="H33:J33"/>
    <mergeCell ref="M33:P33"/>
    <mergeCell ref="H34:J34"/>
    <mergeCell ref="M34:P34"/>
    <mergeCell ref="H35:J35"/>
    <mergeCell ref="M35:P35"/>
    <mergeCell ref="O21:P21"/>
    <mergeCell ref="E24:L24"/>
    <mergeCell ref="M27:P27"/>
    <mergeCell ref="M28:P28"/>
    <mergeCell ref="M30:P30"/>
    <mergeCell ref="H32:J32"/>
    <mergeCell ref="M32:P32"/>
    <mergeCell ref="O12:P12"/>
    <mergeCell ref="O14:P14"/>
    <mergeCell ref="O15:P15"/>
    <mergeCell ref="O17:P17"/>
    <mergeCell ref="O18:P18"/>
    <mergeCell ref="O20:P20"/>
    <mergeCell ref="C2:Q2"/>
    <mergeCell ref="C4:Q4"/>
    <mergeCell ref="F6:P6"/>
    <mergeCell ref="F7:P7"/>
    <mergeCell ref="O9:P9"/>
    <mergeCell ref="O11:P11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273"/>
  <sheetViews>
    <sheetView showGridLines="0" workbookViewId="0">
      <pane ySplit="1" topLeftCell="A54" activePane="bottomLeft" state="frozen"/>
      <selection activeCell="AG65" sqref="AG65:AM65"/>
      <selection pane="bottomLeft" activeCell="I93" sqref="I93:K270"/>
    </sheetView>
  </sheetViews>
  <sheetFormatPr defaultRowHeight="13.5" x14ac:dyDescent="0.3"/>
  <cols>
    <col min="1" max="1" width="8.33203125" style="356" customWidth="1"/>
    <col min="2" max="2" width="1.6640625" style="356" customWidth="1"/>
    <col min="3" max="3" width="4.1640625" style="356" customWidth="1"/>
    <col min="4" max="4" width="4.33203125" style="356" customWidth="1"/>
    <col min="5" max="5" width="17.1640625" style="356" customWidth="1"/>
    <col min="6" max="6" width="75" style="356" customWidth="1"/>
    <col min="7" max="7" width="8.6640625" style="356" customWidth="1"/>
    <col min="8" max="8" width="11.1640625" style="356" customWidth="1"/>
    <col min="9" max="9" width="12.6640625" style="356" customWidth="1"/>
    <col min="10" max="10" width="23.5" style="356" customWidth="1"/>
    <col min="11" max="11" width="15.5" style="356" customWidth="1"/>
    <col min="12" max="18" width="9.33203125" style="356"/>
    <col min="19" max="19" width="8.1640625" style="356" hidden="1" customWidth="1"/>
    <col min="20" max="20" width="29.6640625" style="356" hidden="1" customWidth="1"/>
    <col min="21" max="21" width="16.33203125" style="356" hidden="1" customWidth="1"/>
    <col min="22" max="22" width="12.33203125" style="356" customWidth="1"/>
    <col min="23" max="23" width="15" style="356" customWidth="1"/>
    <col min="24" max="24" width="11" style="356" customWidth="1"/>
    <col min="25" max="25" width="15" style="356" customWidth="1"/>
    <col min="26" max="26" width="16.33203125" style="356" customWidth="1"/>
    <col min="27" max="27" width="11" style="356" customWidth="1"/>
    <col min="28" max="28" width="15" style="356" customWidth="1"/>
    <col min="29" max="29" width="16.33203125" style="356" customWidth="1"/>
    <col min="30" max="16384" width="9.33203125" style="356"/>
  </cols>
  <sheetData>
    <row r="1" spans="1:68" ht="21.75" customHeight="1" x14ac:dyDescent="0.3">
      <c r="A1" s="221"/>
      <c r="B1" s="328"/>
      <c r="C1" s="328"/>
      <c r="D1" s="329" t="s">
        <v>1</v>
      </c>
      <c r="E1" s="328"/>
      <c r="F1" s="406" t="s">
        <v>116</v>
      </c>
      <c r="G1" s="553" t="s">
        <v>117</v>
      </c>
      <c r="H1" s="553"/>
      <c r="I1" s="328"/>
      <c r="J1" s="406" t="s">
        <v>118</v>
      </c>
      <c r="K1" s="329" t="s">
        <v>119</v>
      </c>
      <c r="L1" s="406" t="s">
        <v>120</v>
      </c>
      <c r="M1" s="406"/>
      <c r="N1" s="406"/>
      <c r="O1" s="406"/>
      <c r="P1" s="406"/>
      <c r="Q1" s="406"/>
      <c r="R1" s="406"/>
      <c r="S1" s="406"/>
      <c r="T1" s="406"/>
      <c r="U1" s="405"/>
      <c r="V1" s="405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</row>
    <row r="2" spans="1:68" ht="36.950000000000003" customHeight="1" x14ac:dyDescent="0.3">
      <c r="L2" s="554" t="s">
        <v>8</v>
      </c>
      <c r="M2" s="555"/>
      <c r="N2" s="555"/>
      <c r="O2" s="555"/>
      <c r="P2" s="555"/>
      <c r="Q2" s="555"/>
      <c r="R2" s="555"/>
      <c r="S2" s="555"/>
      <c r="T2" s="555"/>
      <c r="U2" s="555"/>
      <c r="V2" s="555"/>
      <c r="AR2" s="187" t="s">
        <v>1381</v>
      </c>
    </row>
    <row r="3" spans="1:68" ht="6.95" customHeight="1" x14ac:dyDescent="0.3">
      <c r="B3" s="219"/>
      <c r="C3" s="218"/>
      <c r="D3" s="218"/>
      <c r="E3" s="218"/>
      <c r="F3" s="218"/>
      <c r="G3" s="218"/>
      <c r="H3" s="218"/>
      <c r="I3" s="218"/>
      <c r="J3" s="218"/>
      <c r="K3" s="217"/>
      <c r="AR3" s="187" t="s">
        <v>76</v>
      </c>
    </row>
    <row r="4" spans="1:68" ht="36.950000000000003" customHeight="1" x14ac:dyDescent="0.3">
      <c r="B4" s="216"/>
      <c r="C4" s="215"/>
      <c r="D4" s="374" t="s">
        <v>121</v>
      </c>
      <c r="E4" s="215"/>
      <c r="F4" s="215"/>
      <c r="G4" s="215"/>
      <c r="H4" s="215"/>
      <c r="I4" s="215"/>
      <c r="J4" s="215"/>
      <c r="K4" s="214"/>
      <c r="M4" s="375" t="s">
        <v>13</v>
      </c>
      <c r="AR4" s="187" t="s">
        <v>6</v>
      </c>
    </row>
    <row r="5" spans="1:68" ht="6.95" customHeight="1" x14ac:dyDescent="0.3">
      <c r="B5" s="216"/>
      <c r="C5" s="215"/>
      <c r="D5" s="215"/>
      <c r="E5" s="215"/>
      <c r="F5" s="215"/>
      <c r="G5" s="215"/>
      <c r="H5" s="215"/>
      <c r="I5" s="215"/>
      <c r="J5" s="215"/>
      <c r="K5" s="214"/>
    </row>
    <row r="6" spans="1:68" ht="15" x14ac:dyDescent="0.3">
      <c r="B6" s="216"/>
      <c r="C6" s="215"/>
      <c r="D6" s="368" t="s">
        <v>17</v>
      </c>
      <c r="E6" s="215"/>
      <c r="F6" s="215"/>
      <c r="G6" s="215"/>
      <c r="H6" s="215"/>
      <c r="I6" s="215"/>
      <c r="J6" s="215"/>
      <c r="K6" s="214"/>
    </row>
    <row r="7" spans="1:68" ht="16.5" customHeight="1" x14ac:dyDescent="0.3">
      <c r="B7" s="216"/>
      <c r="C7" s="215"/>
      <c r="D7" s="215"/>
      <c r="E7" s="556" t="str">
        <f>'[1]Rekapitulace stavby'!K6</f>
        <v>D 1.1 - Architektonicko-stavební řešení, VALDICE-modernizace tepelného hospodářství - EED</v>
      </c>
      <c r="F7" s="557"/>
      <c r="G7" s="557"/>
      <c r="H7" s="557"/>
      <c r="I7" s="215"/>
      <c r="J7" s="215"/>
      <c r="K7" s="214"/>
    </row>
    <row r="8" spans="1:68" s="355" customFormat="1" ht="15" x14ac:dyDescent="0.3">
      <c r="B8" s="184"/>
      <c r="C8" s="357"/>
      <c r="D8" s="368" t="s">
        <v>122</v>
      </c>
      <c r="E8" s="357"/>
      <c r="F8" s="357"/>
      <c r="G8" s="357"/>
      <c r="H8" s="357"/>
      <c r="I8" s="357"/>
      <c r="J8" s="357"/>
      <c r="K8" s="203"/>
    </row>
    <row r="9" spans="1:68" s="355" customFormat="1" ht="36.950000000000003" customHeight="1" x14ac:dyDescent="0.3">
      <c r="B9" s="184"/>
      <c r="C9" s="357"/>
      <c r="D9" s="357"/>
      <c r="E9" s="558" t="s">
        <v>1945</v>
      </c>
      <c r="F9" s="559"/>
      <c r="G9" s="559"/>
      <c r="H9" s="559"/>
      <c r="I9" s="357"/>
      <c r="J9" s="357"/>
      <c r="K9" s="203"/>
    </row>
    <row r="10" spans="1:68" s="355" customFormat="1" x14ac:dyDescent="0.3">
      <c r="B10" s="184"/>
      <c r="C10" s="357"/>
      <c r="D10" s="357"/>
      <c r="E10" s="357"/>
      <c r="F10" s="357"/>
      <c r="G10" s="357"/>
      <c r="H10" s="357"/>
      <c r="I10" s="357"/>
      <c r="J10" s="357"/>
      <c r="K10" s="203"/>
    </row>
    <row r="11" spans="1:68" s="355" customFormat="1" ht="14.45" customHeight="1" x14ac:dyDescent="0.3">
      <c r="B11" s="184"/>
      <c r="C11" s="357"/>
      <c r="D11" s="368" t="s">
        <v>19</v>
      </c>
      <c r="E11" s="357"/>
      <c r="F11" s="364" t="s">
        <v>5</v>
      </c>
      <c r="G11" s="357"/>
      <c r="H11" s="357"/>
      <c r="I11" s="368" t="s">
        <v>20</v>
      </c>
      <c r="J11" s="364" t="s">
        <v>5</v>
      </c>
      <c r="K11" s="203"/>
    </row>
    <row r="12" spans="1:68" s="355" customFormat="1" ht="14.45" customHeight="1" x14ac:dyDescent="0.3">
      <c r="B12" s="184"/>
      <c r="C12" s="357"/>
      <c r="D12" s="368" t="s">
        <v>21</v>
      </c>
      <c r="E12" s="357"/>
      <c r="F12" s="364" t="s">
        <v>1645</v>
      </c>
      <c r="G12" s="357"/>
      <c r="H12" s="357"/>
      <c r="I12" s="368" t="s">
        <v>23</v>
      </c>
      <c r="J12" s="363" t="str">
        <f>'[1]Rekapitulace stavby'!AN8</f>
        <v>10. 5. 2018</v>
      </c>
      <c r="K12" s="203"/>
    </row>
    <row r="13" spans="1:68" s="355" customFormat="1" ht="10.9" customHeight="1" x14ac:dyDescent="0.3">
      <c r="B13" s="184"/>
      <c r="C13" s="357"/>
      <c r="D13" s="357"/>
      <c r="E13" s="357"/>
      <c r="F13" s="357"/>
      <c r="G13" s="357"/>
      <c r="H13" s="357"/>
      <c r="I13" s="357"/>
      <c r="J13" s="357"/>
      <c r="K13" s="203"/>
    </row>
    <row r="14" spans="1:68" s="355" customFormat="1" ht="14.45" customHeight="1" x14ac:dyDescent="0.3">
      <c r="B14" s="184"/>
      <c r="C14" s="357"/>
      <c r="D14" s="368" t="s">
        <v>24</v>
      </c>
      <c r="E14" s="357"/>
      <c r="F14" s="357"/>
      <c r="G14" s="357"/>
      <c r="H14" s="357"/>
      <c r="I14" s="368" t="s">
        <v>25</v>
      </c>
      <c r="J14" s="364" t="s">
        <v>5</v>
      </c>
      <c r="K14" s="203"/>
    </row>
    <row r="15" spans="1:68" s="355" customFormat="1" ht="18" customHeight="1" x14ac:dyDescent="0.3">
      <c r="B15" s="184"/>
      <c r="C15" s="357"/>
      <c r="D15" s="357"/>
      <c r="E15" s="364" t="s">
        <v>1644</v>
      </c>
      <c r="F15" s="357"/>
      <c r="G15" s="357"/>
      <c r="H15" s="357"/>
      <c r="I15" s="368" t="s">
        <v>26</v>
      </c>
      <c r="J15" s="364" t="s">
        <v>5</v>
      </c>
      <c r="K15" s="203"/>
    </row>
    <row r="16" spans="1:68" s="355" customFormat="1" ht="6.95" customHeight="1" x14ac:dyDescent="0.3">
      <c r="B16" s="184"/>
      <c r="C16" s="357"/>
      <c r="D16" s="357"/>
      <c r="E16" s="357"/>
      <c r="F16" s="357"/>
      <c r="G16" s="357"/>
      <c r="H16" s="357"/>
      <c r="I16" s="357"/>
      <c r="J16" s="357"/>
      <c r="K16" s="203"/>
    </row>
    <row r="17" spans="2:11" s="355" customFormat="1" ht="14.45" customHeight="1" x14ac:dyDescent="0.3">
      <c r="B17" s="184"/>
      <c r="C17" s="357"/>
      <c r="D17" s="368" t="s">
        <v>27</v>
      </c>
      <c r="E17" s="357"/>
      <c r="F17" s="357"/>
      <c r="G17" s="357"/>
      <c r="H17" s="357"/>
      <c r="I17" s="368" t="s">
        <v>25</v>
      </c>
      <c r="J17" s="364" t="str">
        <f>IF('[1]Rekapitulace stavby'!AN13="Vyplň údaj","",IF('[1]Rekapitulace stavby'!AN13="","",'[1]Rekapitulace stavby'!AN13))</f>
        <v/>
      </c>
      <c r="K17" s="203"/>
    </row>
    <row r="18" spans="2:11" s="355" customFormat="1" ht="18" customHeight="1" x14ac:dyDescent="0.3">
      <c r="B18" s="184"/>
      <c r="C18" s="357"/>
      <c r="D18" s="357"/>
      <c r="E18" s="364" t="str">
        <f>IF('[1]Rekapitulace stavby'!E14="Vyplň údaj","",IF('[1]Rekapitulace stavby'!E14="","",'[1]Rekapitulace stavby'!E14))</f>
        <v xml:space="preserve"> </v>
      </c>
      <c r="F18" s="357"/>
      <c r="G18" s="357"/>
      <c r="H18" s="357"/>
      <c r="I18" s="368" t="s">
        <v>26</v>
      </c>
      <c r="J18" s="364" t="str">
        <f>IF('[1]Rekapitulace stavby'!AN14="Vyplň údaj","",IF('[1]Rekapitulace stavby'!AN14="","",'[1]Rekapitulace stavby'!AN14))</f>
        <v/>
      </c>
      <c r="K18" s="203"/>
    </row>
    <row r="19" spans="2:11" s="355" customFormat="1" ht="6.95" customHeight="1" x14ac:dyDescent="0.3">
      <c r="B19" s="184"/>
      <c r="C19" s="357"/>
      <c r="D19" s="357"/>
      <c r="E19" s="357"/>
      <c r="F19" s="357"/>
      <c r="G19" s="357"/>
      <c r="H19" s="357"/>
      <c r="I19" s="357"/>
      <c r="J19" s="357"/>
      <c r="K19" s="203"/>
    </row>
    <row r="20" spans="2:11" s="355" customFormat="1" ht="14.45" customHeight="1" x14ac:dyDescent="0.3">
      <c r="B20" s="184"/>
      <c r="C20" s="357"/>
      <c r="D20" s="368" t="s">
        <v>28</v>
      </c>
      <c r="E20" s="357"/>
      <c r="F20" s="357"/>
      <c r="G20" s="357"/>
      <c r="H20" s="357"/>
      <c r="I20" s="368" t="s">
        <v>25</v>
      </c>
      <c r="J20" s="364" t="str">
        <f>IF('[1]Rekapitulace stavby'!AN16="","",'[1]Rekapitulace stavby'!AN16)</f>
        <v/>
      </c>
      <c r="K20" s="203"/>
    </row>
    <row r="21" spans="2:11" s="355" customFormat="1" ht="18" customHeight="1" x14ac:dyDescent="0.3">
      <c r="B21" s="184"/>
      <c r="C21" s="357"/>
      <c r="D21" s="357"/>
      <c r="E21" s="364" t="str">
        <f>IF('[1]Rekapitulace stavby'!E17="","",'[1]Rekapitulace stavby'!E17)</f>
        <v xml:space="preserve"> </v>
      </c>
      <c r="F21" s="357"/>
      <c r="G21" s="357"/>
      <c r="H21" s="357"/>
      <c r="I21" s="368" t="s">
        <v>26</v>
      </c>
      <c r="J21" s="364" t="str">
        <f>IF('[1]Rekapitulace stavby'!AN17="","",'[1]Rekapitulace stavby'!AN17)</f>
        <v/>
      </c>
      <c r="K21" s="203"/>
    </row>
    <row r="22" spans="2:11" s="355" customFormat="1" ht="6.95" customHeight="1" x14ac:dyDescent="0.3">
      <c r="B22" s="184"/>
      <c r="C22" s="357"/>
      <c r="D22" s="357"/>
      <c r="E22" s="357"/>
      <c r="F22" s="357"/>
      <c r="G22" s="357"/>
      <c r="H22" s="357"/>
      <c r="I22" s="357"/>
      <c r="J22" s="357"/>
      <c r="K22" s="203"/>
    </row>
    <row r="23" spans="2:11" s="355" customFormat="1" ht="14.45" customHeight="1" x14ac:dyDescent="0.3">
      <c r="B23" s="184"/>
      <c r="C23" s="357"/>
      <c r="D23" s="368" t="s">
        <v>30</v>
      </c>
      <c r="E23" s="357"/>
      <c r="F23" s="357"/>
      <c r="G23" s="357"/>
      <c r="H23" s="357"/>
      <c r="I23" s="357"/>
      <c r="J23" s="357"/>
      <c r="K23" s="203"/>
    </row>
    <row r="24" spans="2:11" s="210" customFormat="1" ht="16.5" customHeight="1" x14ac:dyDescent="0.3">
      <c r="B24" s="213"/>
      <c r="C24" s="212"/>
      <c r="D24" s="212"/>
      <c r="E24" s="547" t="s">
        <v>5</v>
      </c>
      <c r="F24" s="547"/>
      <c r="G24" s="547"/>
      <c r="H24" s="547"/>
      <c r="I24" s="212"/>
      <c r="J24" s="212"/>
      <c r="K24" s="211"/>
    </row>
    <row r="25" spans="2:11" s="355" customFormat="1" ht="6.95" customHeight="1" x14ac:dyDescent="0.3">
      <c r="B25" s="184"/>
      <c r="C25" s="357"/>
      <c r="D25" s="357"/>
      <c r="E25" s="357"/>
      <c r="F25" s="357"/>
      <c r="G25" s="357"/>
      <c r="H25" s="357"/>
      <c r="I25" s="357"/>
      <c r="J25" s="357"/>
      <c r="K25" s="203"/>
    </row>
    <row r="26" spans="2:11" s="355" customFormat="1" ht="6.95" customHeight="1" x14ac:dyDescent="0.3">
      <c r="B26" s="184"/>
      <c r="C26" s="357"/>
      <c r="D26" s="196"/>
      <c r="E26" s="196"/>
      <c r="F26" s="196"/>
      <c r="G26" s="196"/>
      <c r="H26" s="196"/>
      <c r="I26" s="196"/>
      <c r="J26" s="196"/>
      <c r="K26" s="209"/>
    </row>
    <row r="27" spans="2:11" s="355" customFormat="1" ht="25.35" customHeight="1" x14ac:dyDescent="0.3">
      <c r="B27" s="184"/>
      <c r="C27" s="357"/>
      <c r="D27" s="323" t="s">
        <v>32</v>
      </c>
      <c r="E27" s="357"/>
      <c r="F27" s="357"/>
      <c r="G27" s="357"/>
      <c r="H27" s="357"/>
      <c r="I27" s="357"/>
      <c r="J27" s="371">
        <f>ROUND(J90,2)</f>
        <v>0</v>
      </c>
      <c r="K27" s="203"/>
    </row>
    <row r="28" spans="2:11" s="355" customFormat="1" ht="6.95" customHeight="1" x14ac:dyDescent="0.3">
      <c r="B28" s="184"/>
      <c r="C28" s="357"/>
      <c r="D28" s="196"/>
      <c r="E28" s="196"/>
      <c r="F28" s="196"/>
      <c r="G28" s="196"/>
      <c r="H28" s="196"/>
      <c r="I28" s="196"/>
      <c r="J28" s="196"/>
      <c r="K28" s="209"/>
    </row>
    <row r="29" spans="2:11" s="355" customFormat="1" ht="14.45" customHeight="1" x14ac:dyDescent="0.3">
      <c r="B29" s="184"/>
      <c r="C29" s="357"/>
      <c r="D29" s="357"/>
      <c r="E29" s="357"/>
      <c r="F29" s="320" t="s">
        <v>34</v>
      </c>
      <c r="G29" s="357"/>
      <c r="H29" s="357"/>
      <c r="I29" s="320" t="s">
        <v>33</v>
      </c>
      <c r="J29" s="320" t="s">
        <v>35</v>
      </c>
      <c r="K29" s="203"/>
    </row>
    <row r="30" spans="2:11" s="355" customFormat="1" ht="14.45" customHeight="1" x14ac:dyDescent="0.3">
      <c r="B30" s="184"/>
      <c r="C30" s="357"/>
      <c r="D30" s="322" t="s">
        <v>36</v>
      </c>
      <c r="E30" s="322" t="s">
        <v>37</v>
      </c>
      <c r="F30" s="372">
        <f>ROUND(SUM(BC90:BC272), 2)</f>
        <v>0</v>
      </c>
      <c r="G30" s="357"/>
      <c r="H30" s="357"/>
      <c r="I30" s="404">
        <v>0.21</v>
      </c>
      <c r="J30" s="372">
        <f>ROUND(ROUND((SUM(BC90:BC272)), 2)*I30, 2)</f>
        <v>0</v>
      </c>
      <c r="K30" s="203"/>
    </row>
    <row r="31" spans="2:11" s="355" customFormat="1" ht="14.45" customHeight="1" x14ac:dyDescent="0.3">
      <c r="B31" s="184"/>
      <c r="C31" s="357"/>
      <c r="D31" s="357"/>
      <c r="E31" s="322" t="s">
        <v>38</v>
      </c>
      <c r="F31" s="372">
        <f>ROUND(SUM(BD90:BD272), 2)</f>
        <v>0</v>
      </c>
      <c r="G31" s="357"/>
      <c r="H31" s="357"/>
      <c r="I31" s="404">
        <v>0.15</v>
      </c>
      <c r="J31" s="372">
        <f>ROUND(ROUND((SUM(BD90:BD272)), 2)*I31, 2)</f>
        <v>0</v>
      </c>
      <c r="K31" s="203"/>
    </row>
    <row r="32" spans="2:11" s="355" customFormat="1" ht="14.45" hidden="1" customHeight="1" x14ac:dyDescent="0.3">
      <c r="B32" s="184"/>
      <c r="C32" s="357"/>
      <c r="D32" s="357"/>
      <c r="E32" s="322" t="s">
        <v>39</v>
      </c>
      <c r="F32" s="372">
        <f>ROUND(SUM(BE90:BE272), 2)</f>
        <v>0</v>
      </c>
      <c r="G32" s="357"/>
      <c r="H32" s="357"/>
      <c r="I32" s="404">
        <v>0.21</v>
      </c>
      <c r="J32" s="372">
        <v>0</v>
      </c>
      <c r="K32" s="203"/>
    </row>
    <row r="33" spans="2:11" s="355" customFormat="1" ht="14.45" hidden="1" customHeight="1" x14ac:dyDescent="0.3">
      <c r="B33" s="184"/>
      <c r="C33" s="357"/>
      <c r="D33" s="357"/>
      <c r="E33" s="322" t="s">
        <v>40</v>
      </c>
      <c r="F33" s="372">
        <f>ROUND(SUM(BF90:BF272), 2)</f>
        <v>0</v>
      </c>
      <c r="G33" s="357"/>
      <c r="H33" s="357"/>
      <c r="I33" s="404">
        <v>0.15</v>
      </c>
      <c r="J33" s="372">
        <v>0</v>
      </c>
      <c r="K33" s="203"/>
    </row>
    <row r="34" spans="2:11" s="355" customFormat="1" ht="14.45" hidden="1" customHeight="1" x14ac:dyDescent="0.3">
      <c r="B34" s="184"/>
      <c r="C34" s="357"/>
      <c r="D34" s="357"/>
      <c r="E34" s="322" t="s">
        <v>41</v>
      </c>
      <c r="F34" s="372">
        <f>ROUND(SUM(BG90:BG272), 2)</f>
        <v>0</v>
      </c>
      <c r="G34" s="357"/>
      <c r="H34" s="357"/>
      <c r="I34" s="404">
        <v>0</v>
      </c>
      <c r="J34" s="372">
        <v>0</v>
      </c>
      <c r="K34" s="203"/>
    </row>
    <row r="35" spans="2:11" s="355" customFormat="1" ht="6.95" customHeight="1" x14ac:dyDescent="0.3">
      <c r="B35" s="184"/>
      <c r="C35" s="357"/>
      <c r="D35" s="357"/>
      <c r="E35" s="357"/>
      <c r="F35" s="357"/>
      <c r="G35" s="357"/>
      <c r="H35" s="357"/>
      <c r="I35" s="357"/>
      <c r="J35" s="357"/>
      <c r="K35" s="203"/>
    </row>
    <row r="36" spans="2:11" s="355" customFormat="1" ht="25.35" customHeight="1" x14ac:dyDescent="0.3">
      <c r="B36" s="184"/>
      <c r="C36" s="370"/>
      <c r="D36" s="319" t="s">
        <v>42</v>
      </c>
      <c r="E36" s="208"/>
      <c r="F36" s="208"/>
      <c r="G36" s="318" t="s">
        <v>43</v>
      </c>
      <c r="H36" s="317" t="s">
        <v>44</v>
      </c>
      <c r="I36" s="208"/>
      <c r="J36" s="373">
        <f>SUM(J27:J34)</f>
        <v>0</v>
      </c>
      <c r="K36" s="207"/>
    </row>
    <row r="37" spans="2:11" s="355" customFormat="1" ht="14.45" customHeight="1" x14ac:dyDescent="0.3">
      <c r="B37" s="186"/>
      <c r="C37" s="185"/>
      <c r="D37" s="185"/>
      <c r="E37" s="185"/>
      <c r="F37" s="185"/>
      <c r="G37" s="185"/>
      <c r="H37" s="185"/>
      <c r="I37" s="185"/>
      <c r="J37" s="185"/>
      <c r="K37" s="202"/>
    </row>
    <row r="41" spans="2:11" s="355" customFormat="1" ht="6.95" customHeight="1" x14ac:dyDescent="0.3">
      <c r="B41" s="201"/>
      <c r="C41" s="200"/>
      <c r="D41" s="200"/>
      <c r="E41" s="200"/>
      <c r="F41" s="200"/>
      <c r="G41" s="200"/>
      <c r="H41" s="200"/>
      <c r="I41" s="200"/>
      <c r="J41" s="200"/>
      <c r="K41" s="206"/>
    </row>
    <row r="42" spans="2:11" s="355" customFormat="1" ht="36.950000000000003" customHeight="1" x14ac:dyDescent="0.3">
      <c r="B42" s="184"/>
      <c r="C42" s="374" t="s">
        <v>123</v>
      </c>
      <c r="D42" s="357"/>
      <c r="E42" s="357"/>
      <c r="F42" s="357"/>
      <c r="G42" s="357"/>
      <c r="H42" s="357"/>
      <c r="I42" s="357"/>
      <c r="J42" s="357"/>
      <c r="K42" s="203"/>
    </row>
    <row r="43" spans="2:11" s="355" customFormat="1" ht="6.95" customHeight="1" x14ac:dyDescent="0.3">
      <c r="B43" s="184"/>
      <c r="C43" s="357"/>
      <c r="D43" s="357"/>
      <c r="E43" s="357"/>
      <c r="F43" s="357"/>
      <c r="G43" s="357"/>
      <c r="H43" s="357"/>
      <c r="I43" s="357"/>
      <c r="J43" s="357"/>
      <c r="K43" s="203"/>
    </row>
    <row r="44" spans="2:11" s="355" customFormat="1" ht="14.45" customHeight="1" x14ac:dyDescent="0.3">
      <c r="B44" s="184"/>
      <c r="C44" s="368" t="s">
        <v>17</v>
      </c>
      <c r="D44" s="357"/>
      <c r="E44" s="357"/>
      <c r="F44" s="357"/>
      <c r="G44" s="357"/>
      <c r="H44" s="357"/>
      <c r="I44" s="357"/>
      <c r="J44" s="357"/>
      <c r="K44" s="203"/>
    </row>
    <row r="45" spans="2:11" s="355" customFormat="1" ht="16.5" customHeight="1" x14ac:dyDescent="0.3">
      <c r="B45" s="184"/>
      <c r="C45" s="357"/>
      <c r="D45" s="357"/>
      <c r="E45" s="556" t="str">
        <f>E7</f>
        <v>D 1.1 - Architektonicko-stavební řešení, VALDICE-modernizace tepelného hospodářství - EED</v>
      </c>
      <c r="F45" s="557"/>
      <c r="G45" s="557"/>
      <c r="H45" s="557"/>
      <c r="I45" s="357"/>
      <c r="J45" s="357"/>
      <c r="K45" s="203"/>
    </row>
    <row r="46" spans="2:11" s="355" customFormat="1" ht="14.45" customHeight="1" x14ac:dyDescent="0.3">
      <c r="B46" s="184"/>
      <c r="C46" s="368" t="s">
        <v>122</v>
      </c>
      <c r="D46" s="357"/>
      <c r="E46" s="357"/>
      <c r="F46" s="357"/>
      <c r="G46" s="357"/>
      <c r="H46" s="357"/>
      <c r="I46" s="357"/>
      <c r="J46" s="357"/>
      <c r="K46" s="203"/>
    </row>
    <row r="47" spans="2:11" s="355" customFormat="1" ht="17.25" customHeight="1" x14ac:dyDescent="0.3">
      <c r="B47" s="184"/>
      <c r="C47" s="357"/>
      <c r="D47" s="357"/>
      <c r="E47" s="558" t="str">
        <f>E9</f>
        <v>D 1.1 - Architektonicko-stavební řešení, SO02 - Prádelna obj. 29</v>
      </c>
      <c r="F47" s="559"/>
      <c r="G47" s="559"/>
      <c r="H47" s="559"/>
      <c r="I47" s="357"/>
      <c r="J47" s="357"/>
      <c r="K47" s="203"/>
    </row>
    <row r="48" spans="2:11" s="355" customFormat="1" ht="6.95" customHeight="1" x14ac:dyDescent="0.3">
      <c r="B48" s="184"/>
      <c r="C48" s="357"/>
      <c r="D48" s="357"/>
      <c r="E48" s="357"/>
      <c r="F48" s="357"/>
      <c r="G48" s="357"/>
      <c r="H48" s="357"/>
      <c r="I48" s="357"/>
      <c r="J48" s="357"/>
      <c r="K48" s="203"/>
    </row>
    <row r="49" spans="2:45" s="355" customFormat="1" ht="18" customHeight="1" x14ac:dyDescent="0.3">
      <c r="B49" s="184"/>
      <c r="C49" s="368" t="s">
        <v>21</v>
      </c>
      <c r="D49" s="357"/>
      <c r="E49" s="357"/>
      <c r="F49" s="364" t="str">
        <f>F12</f>
        <v>Věznice Valdice, nám. Míru 55, Valdice</v>
      </c>
      <c r="G49" s="357"/>
      <c r="H49" s="357"/>
      <c r="I49" s="368" t="s">
        <v>23</v>
      </c>
      <c r="J49" s="363" t="str">
        <f>IF(J12="","",J12)</f>
        <v>10. 5. 2018</v>
      </c>
      <c r="K49" s="203"/>
    </row>
    <row r="50" spans="2:45" s="355" customFormat="1" ht="6.95" customHeight="1" x14ac:dyDescent="0.3">
      <c r="B50" s="184"/>
      <c r="C50" s="357"/>
      <c r="D50" s="357"/>
      <c r="E50" s="357"/>
      <c r="F50" s="357"/>
      <c r="G50" s="357"/>
      <c r="H50" s="357"/>
      <c r="I50" s="357"/>
      <c r="J50" s="357"/>
      <c r="K50" s="203"/>
    </row>
    <row r="51" spans="2:45" s="355" customFormat="1" ht="15" x14ac:dyDescent="0.3">
      <c r="B51" s="184"/>
      <c r="C51" s="368" t="s">
        <v>24</v>
      </c>
      <c r="D51" s="357"/>
      <c r="E51" s="357"/>
      <c r="F51" s="364" t="str">
        <f>E15</f>
        <v>Vězeňská služba ČR, Soudní 1672/1a, Praha 4</v>
      </c>
      <c r="G51" s="357"/>
      <c r="H51" s="357"/>
      <c r="I51" s="368" t="s">
        <v>28</v>
      </c>
      <c r="J51" s="547" t="str">
        <f>E21</f>
        <v xml:space="preserve"> </v>
      </c>
      <c r="K51" s="203"/>
    </row>
    <row r="52" spans="2:45" s="355" customFormat="1" ht="14.45" customHeight="1" x14ac:dyDescent="0.3">
      <c r="B52" s="184"/>
      <c r="C52" s="368" t="s">
        <v>27</v>
      </c>
      <c r="D52" s="357"/>
      <c r="E52" s="357"/>
      <c r="F52" s="364" t="str">
        <f>IF(E18="","",E18)</f>
        <v xml:space="preserve"> </v>
      </c>
      <c r="G52" s="357"/>
      <c r="H52" s="357"/>
      <c r="I52" s="357"/>
      <c r="J52" s="548"/>
      <c r="K52" s="203"/>
    </row>
    <row r="53" spans="2:45" s="355" customFormat="1" ht="10.35" customHeight="1" x14ac:dyDescent="0.3">
      <c r="B53" s="184"/>
      <c r="C53" s="357"/>
      <c r="D53" s="357"/>
      <c r="E53" s="357"/>
      <c r="F53" s="357"/>
      <c r="G53" s="357"/>
      <c r="H53" s="357"/>
      <c r="I53" s="357"/>
      <c r="J53" s="357"/>
      <c r="K53" s="203"/>
    </row>
    <row r="54" spans="2:45" s="355" customFormat="1" ht="29.25" customHeight="1" x14ac:dyDescent="0.3">
      <c r="B54" s="184"/>
      <c r="C54" s="403" t="s">
        <v>124</v>
      </c>
      <c r="D54" s="370"/>
      <c r="E54" s="370"/>
      <c r="F54" s="370"/>
      <c r="G54" s="370"/>
      <c r="H54" s="370"/>
      <c r="I54" s="370"/>
      <c r="J54" s="402" t="s">
        <v>125</v>
      </c>
      <c r="K54" s="204"/>
    </row>
    <row r="55" spans="2:45" s="355" customFormat="1" ht="10.35" customHeight="1" x14ac:dyDescent="0.3">
      <c r="B55" s="184"/>
      <c r="C55" s="357"/>
      <c r="D55" s="357"/>
      <c r="E55" s="357"/>
      <c r="F55" s="357"/>
      <c r="G55" s="357"/>
      <c r="H55" s="357"/>
      <c r="I55" s="357"/>
      <c r="J55" s="357"/>
      <c r="K55" s="203"/>
    </row>
    <row r="56" spans="2:45" s="355" customFormat="1" ht="29.25" customHeight="1" x14ac:dyDescent="0.3">
      <c r="B56" s="184"/>
      <c r="C56" s="298" t="s">
        <v>126</v>
      </c>
      <c r="D56" s="357"/>
      <c r="E56" s="357"/>
      <c r="F56" s="357"/>
      <c r="G56" s="357"/>
      <c r="H56" s="357"/>
      <c r="I56" s="357"/>
      <c r="J56" s="371">
        <f>J90</f>
        <v>0</v>
      </c>
      <c r="K56" s="203"/>
      <c r="AS56" s="187" t="s">
        <v>127</v>
      </c>
    </row>
    <row r="57" spans="2:45" s="304" customFormat="1" ht="24.95" customHeight="1" x14ac:dyDescent="0.3">
      <c r="B57" s="308"/>
      <c r="C57" s="369"/>
      <c r="D57" s="399" t="s">
        <v>1125</v>
      </c>
      <c r="E57" s="398"/>
      <c r="F57" s="398"/>
      <c r="G57" s="398"/>
      <c r="H57" s="398"/>
      <c r="I57" s="398"/>
      <c r="J57" s="397">
        <f>J91</f>
        <v>0</v>
      </c>
      <c r="K57" s="305"/>
    </row>
    <row r="58" spans="2:45" s="299" customFormat="1" ht="19.899999999999999" customHeight="1" x14ac:dyDescent="0.3">
      <c r="B58" s="303"/>
      <c r="C58" s="367"/>
      <c r="D58" s="401" t="s">
        <v>1126</v>
      </c>
      <c r="E58" s="400"/>
      <c r="F58" s="400"/>
      <c r="G58" s="400"/>
      <c r="H58" s="400"/>
      <c r="I58" s="400"/>
      <c r="J58" s="358">
        <f>J92</f>
        <v>0</v>
      </c>
      <c r="K58" s="300"/>
    </row>
    <row r="59" spans="2:45" s="299" customFormat="1" ht="19.899999999999999" customHeight="1" x14ac:dyDescent="0.3">
      <c r="B59" s="303"/>
      <c r="C59" s="367"/>
      <c r="D59" s="401" t="s">
        <v>1127</v>
      </c>
      <c r="E59" s="400"/>
      <c r="F59" s="400"/>
      <c r="G59" s="400"/>
      <c r="H59" s="400"/>
      <c r="I59" s="400"/>
      <c r="J59" s="358">
        <f>J104</f>
        <v>0</v>
      </c>
      <c r="K59" s="300"/>
    </row>
    <row r="60" spans="2:45" s="299" customFormat="1" ht="19.899999999999999" customHeight="1" x14ac:dyDescent="0.3">
      <c r="B60" s="303"/>
      <c r="C60" s="367"/>
      <c r="D60" s="401" t="s">
        <v>1128</v>
      </c>
      <c r="E60" s="400"/>
      <c r="F60" s="400"/>
      <c r="G60" s="400"/>
      <c r="H60" s="400"/>
      <c r="I60" s="400"/>
      <c r="J60" s="358">
        <f>J126</f>
        <v>0</v>
      </c>
      <c r="K60" s="300"/>
    </row>
    <row r="61" spans="2:45" s="299" customFormat="1" ht="19.899999999999999" customHeight="1" x14ac:dyDescent="0.3">
      <c r="B61" s="303"/>
      <c r="C61" s="367"/>
      <c r="D61" s="401" t="s">
        <v>1129</v>
      </c>
      <c r="E61" s="400"/>
      <c r="F61" s="400"/>
      <c r="G61" s="400"/>
      <c r="H61" s="400"/>
      <c r="I61" s="400"/>
      <c r="J61" s="358">
        <f>J139</f>
        <v>0</v>
      </c>
      <c r="K61" s="300"/>
    </row>
    <row r="62" spans="2:45" s="299" customFormat="1" ht="19.899999999999999" customHeight="1" x14ac:dyDescent="0.3">
      <c r="B62" s="303"/>
      <c r="C62" s="367"/>
      <c r="D62" s="401" t="s">
        <v>1130</v>
      </c>
      <c r="E62" s="400"/>
      <c r="F62" s="400"/>
      <c r="G62" s="400"/>
      <c r="H62" s="400"/>
      <c r="I62" s="400"/>
      <c r="J62" s="358">
        <f>J186</f>
        <v>0</v>
      </c>
      <c r="K62" s="300"/>
    </row>
    <row r="63" spans="2:45" s="299" customFormat="1" ht="19.899999999999999" customHeight="1" x14ac:dyDescent="0.3">
      <c r="B63" s="303"/>
      <c r="C63" s="367"/>
      <c r="D63" s="401" t="s">
        <v>1131</v>
      </c>
      <c r="E63" s="400"/>
      <c r="F63" s="400"/>
      <c r="G63" s="400"/>
      <c r="H63" s="400"/>
      <c r="I63" s="400"/>
      <c r="J63" s="358">
        <f>J220</f>
        <v>0</v>
      </c>
      <c r="K63" s="300"/>
    </row>
    <row r="64" spans="2:45" s="299" customFormat="1" ht="19.899999999999999" customHeight="1" x14ac:dyDescent="0.3">
      <c r="B64" s="303"/>
      <c r="C64" s="367"/>
      <c r="D64" s="401" t="s">
        <v>1132</v>
      </c>
      <c r="E64" s="400"/>
      <c r="F64" s="400"/>
      <c r="G64" s="400"/>
      <c r="H64" s="400"/>
      <c r="I64" s="400"/>
      <c r="J64" s="358">
        <f>J227</f>
        <v>0</v>
      </c>
      <c r="K64" s="300"/>
    </row>
    <row r="65" spans="2:12" s="304" customFormat="1" ht="24.95" customHeight="1" x14ac:dyDescent="0.3">
      <c r="B65" s="308"/>
      <c r="C65" s="369"/>
      <c r="D65" s="399" t="s">
        <v>128</v>
      </c>
      <c r="E65" s="398"/>
      <c r="F65" s="398"/>
      <c r="G65" s="398"/>
      <c r="H65" s="398"/>
      <c r="I65" s="398"/>
      <c r="J65" s="397">
        <f>J230</f>
        <v>0</v>
      </c>
      <c r="K65" s="305"/>
    </row>
    <row r="66" spans="2:12" s="299" customFormat="1" ht="19.899999999999999" customHeight="1" x14ac:dyDescent="0.3">
      <c r="B66" s="303"/>
      <c r="C66" s="367"/>
      <c r="D66" s="401" t="s">
        <v>1133</v>
      </c>
      <c r="E66" s="400"/>
      <c r="F66" s="400"/>
      <c r="G66" s="400"/>
      <c r="H66" s="400"/>
      <c r="I66" s="400"/>
      <c r="J66" s="358">
        <f>J231</f>
        <v>0</v>
      </c>
      <c r="K66" s="300"/>
    </row>
    <row r="67" spans="2:12" s="299" customFormat="1" ht="19.899999999999999" customHeight="1" x14ac:dyDescent="0.3">
      <c r="B67" s="303"/>
      <c r="C67" s="367"/>
      <c r="D67" s="401" t="s">
        <v>1134</v>
      </c>
      <c r="E67" s="400"/>
      <c r="F67" s="400"/>
      <c r="G67" s="400"/>
      <c r="H67" s="400"/>
      <c r="I67" s="400"/>
      <c r="J67" s="358">
        <f>J242</f>
        <v>0</v>
      </c>
      <c r="K67" s="300"/>
    </row>
    <row r="68" spans="2:12" s="299" customFormat="1" ht="19.899999999999999" customHeight="1" x14ac:dyDescent="0.3">
      <c r="B68" s="303"/>
      <c r="C68" s="367"/>
      <c r="D68" s="401" t="s">
        <v>1135</v>
      </c>
      <c r="E68" s="400"/>
      <c r="F68" s="400"/>
      <c r="G68" s="400"/>
      <c r="H68" s="400"/>
      <c r="I68" s="400"/>
      <c r="J68" s="358">
        <f>J244</f>
        <v>0</v>
      </c>
      <c r="K68" s="300"/>
    </row>
    <row r="69" spans="2:12" s="299" customFormat="1" ht="19.899999999999999" customHeight="1" x14ac:dyDescent="0.3">
      <c r="B69" s="303"/>
      <c r="C69" s="367"/>
      <c r="D69" s="401" t="s">
        <v>1136</v>
      </c>
      <c r="E69" s="400"/>
      <c r="F69" s="400"/>
      <c r="G69" s="400"/>
      <c r="H69" s="400"/>
      <c r="I69" s="400"/>
      <c r="J69" s="358">
        <f>J259</f>
        <v>0</v>
      </c>
      <c r="K69" s="300"/>
    </row>
    <row r="70" spans="2:12" s="304" customFormat="1" ht="24.95" customHeight="1" x14ac:dyDescent="0.3">
      <c r="B70" s="308"/>
      <c r="C70" s="369"/>
      <c r="D70" s="399" t="s">
        <v>1137</v>
      </c>
      <c r="E70" s="398"/>
      <c r="F70" s="398"/>
      <c r="G70" s="398"/>
      <c r="H70" s="398"/>
      <c r="I70" s="398"/>
      <c r="J70" s="397">
        <f>J269</f>
        <v>0</v>
      </c>
      <c r="K70" s="305"/>
    </row>
    <row r="71" spans="2:12" s="355" customFormat="1" ht="21.75" customHeight="1" x14ac:dyDescent="0.3">
      <c r="B71" s="184"/>
      <c r="C71" s="357"/>
      <c r="D71" s="357"/>
      <c r="E71" s="357"/>
      <c r="F71" s="357"/>
      <c r="G71" s="357"/>
      <c r="H71" s="357"/>
      <c r="I71" s="357"/>
      <c r="J71" s="357"/>
      <c r="K71" s="203"/>
    </row>
    <row r="72" spans="2:12" s="355" customFormat="1" ht="6.95" customHeight="1" x14ac:dyDescent="0.3">
      <c r="B72" s="186"/>
      <c r="C72" s="185"/>
      <c r="D72" s="185"/>
      <c r="E72" s="185"/>
      <c r="F72" s="185"/>
      <c r="G72" s="185"/>
      <c r="H72" s="185"/>
      <c r="I72" s="185"/>
      <c r="J72" s="185"/>
      <c r="K72" s="202"/>
    </row>
    <row r="76" spans="2:12" s="355" customFormat="1" ht="6.95" customHeight="1" x14ac:dyDescent="0.3">
      <c r="B76" s="201"/>
      <c r="C76" s="200"/>
      <c r="D76" s="200"/>
      <c r="E76" s="200"/>
      <c r="F76" s="200"/>
      <c r="G76" s="200"/>
      <c r="H76" s="200"/>
      <c r="I76" s="200"/>
      <c r="J76" s="200"/>
      <c r="K76" s="200"/>
      <c r="L76" s="184"/>
    </row>
    <row r="77" spans="2:12" s="355" customFormat="1" ht="36.950000000000003" customHeight="1" x14ac:dyDescent="0.3">
      <c r="B77" s="184"/>
      <c r="C77" s="396" t="s">
        <v>130</v>
      </c>
      <c r="L77" s="184"/>
    </row>
    <row r="78" spans="2:12" s="355" customFormat="1" ht="6.95" customHeight="1" x14ac:dyDescent="0.3">
      <c r="B78" s="184"/>
      <c r="L78" s="184"/>
    </row>
    <row r="79" spans="2:12" s="355" customFormat="1" ht="14.45" customHeight="1" x14ac:dyDescent="0.3">
      <c r="B79" s="184"/>
      <c r="C79" s="394" t="s">
        <v>17</v>
      </c>
      <c r="L79" s="184"/>
    </row>
    <row r="80" spans="2:12" s="355" customFormat="1" ht="16.5" customHeight="1" x14ac:dyDescent="0.3">
      <c r="B80" s="184"/>
      <c r="E80" s="549" t="str">
        <f>E7</f>
        <v>D 1.1 - Architektonicko-stavební řešení, VALDICE-modernizace tepelného hospodářství - EED</v>
      </c>
      <c r="F80" s="550"/>
      <c r="G80" s="550"/>
      <c r="H80" s="550"/>
      <c r="L80" s="184"/>
    </row>
    <row r="81" spans="2:63" s="355" customFormat="1" ht="14.45" customHeight="1" x14ac:dyDescent="0.3">
      <c r="B81" s="184"/>
      <c r="C81" s="394" t="s">
        <v>122</v>
      </c>
      <c r="L81" s="184"/>
    </row>
    <row r="82" spans="2:63" s="355" customFormat="1" ht="17.25" customHeight="1" x14ac:dyDescent="0.3">
      <c r="B82" s="184"/>
      <c r="E82" s="551" t="str">
        <f>E9</f>
        <v>D 1.1 - Architektonicko-stavební řešení, SO02 - Prádelna obj. 29</v>
      </c>
      <c r="F82" s="552"/>
      <c r="G82" s="552"/>
      <c r="H82" s="552"/>
      <c r="L82" s="184"/>
    </row>
    <row r="83" spans="2:63" s="355" customFormat="1" ht="6.95" customHeight="1" x14ac:dyDescent="0.3">
      <c r="B83" s="184"/>
      <c r="L83" s="184"/>
    </row>
    <row r="84" spans="2:63" s="355" customFormat="1" ht="18" customHeight="1" x14ac:dyDescent="0.3">
      <c r="B84" s="184"/>
      <c r="C84" s="394" t="s">
        <v>21</v>
      </c>
      <c r="F84" s="393" t="str">
        <f>F12</f>
        <v>Věznice Valdice, nám. Míru 55, Valdice</v>
      </c>
      <c r="I84" s="394" t="s">
        <v>23</v>
      </c>
      <c r="J84" s="395" t="str">
        <f>IF(J12="","",J12)</f>
        <v>10. 5. 2018</v>
      </c>
      <c r="L84" s="184"/>
    </row>
    <row r="85" spans="2:63" s="355" customFormat="1" ht="6.95" customHeight="1" x14ac:dyDescent="0.3">
      <c r="B85" s="184"/>
      <c r="L85" s="184"/>
    </row>
    <row r="86" spans="2:63" s="355" customFormat="1" ht="15" x14ac:dyDescent="0.3">
      <c r="B86" s="184"/>
      <c r="C86" s="394" t="s">
        <v>24</v>
      </c>
      <c r="F86" s="393" t="str">
        <f>E15</f>
        <v>Vězeňská služba ČR, Soudní 1672/1a, Praha 4</v>
      </c>
      <c r="I86" s="394" t="s">
        <v>28</v>
      </c>
      <c r="J86" s="393" t="str">
        <f>E21</f>
        <v xml:space="preserve"> </v>
      </c>
      <c r="L86" s="184"/>
    </row>
    <row r="87" spans="2:63" s="355" customFormat="1" ht="14.45" customHeight="1" x14ac:dyDescent="0.3">
      <c r="B87" s="184"/>
      <c r="C87" s="394" t="s">
        <v>27</v>
      </c>
      <c r="F87" s="393" t="str">
        <f>IF(E18="","",E18)</f>
        <v xml:space="preserve"> </v>
      </c>
      <c r="L87" s="184"/>
    </row>
    <row r="88" spans="2:63" s="355" customFormat="1" ht="10.35" customHeight="1" x14ac:dyDescent="0.3">
      <c r="B88" s="184"/>
      <c r="L88" s="184"/>
    </row>
    <row r="89" spans="2:63" s="198" customFormat="1" ht="29.25" customHeight="1" x14ac:dyDescent="0.3">
      <c r="B89" s="199"/>
      <c r="C89" s="291" t="s">
        <v>131</v>
      </c>
      <c r="D89" s="365" t="s">
        <v>51</v>
      </c>
      <c r="E89" s="365" t="s">
        <v>47</v>
      </c>
      <c r="F89" s="365" t="s">
        <v>132</v>
      </c>
      <c r="G89" s="365" t="s">
        <v>133</v>
      </c>
      <c r="H89" s="365" t="s">
        <v>134</v>
      </c>
      <c r="I89" s="365" t="s">
        <v>135</v>
      </c>
      <c r="J89" s="365" t="s">
        <v>125</v>
      </c>
      <c r="K89" s="366" t="s">
        <v>136</v>
      </c>
      <c r="L89" s="199"/>
      <c r="M89" s="288" t="s">
        <v>137</v>
      </c>
      <c r="N89" s="287" t="s">
        <v>36</v>
      </c>
      <c r="O89" s="287" t="s">
        <v>138</v>
      </c>
      <c r="P89" s="287" t="s">
        <v>139</v>
      </c>
      <c r="Q89" s="287" t="s">
        <v>140</v>
      </c>
      <c r="R89" s="287" t="s">
        <v>141</v>
      </c>
      <c r="S89" s="287" t="s">
        <v>142</v>
      </c>
      <c r="T89" s="286" t="s">
        <v>143</v>
      </c>
    </row>
    <row r="90" spans="2:63" s="355" customFormat="1" ht="29.25" customHeight="1" x14ac:dyDescent="0.35">
      <c r="B90" s="184"/>
      <c r="C90" s="392" t="s">
        <v>126</v>
      </c>
      <c r="J90" s="391">
        <f>BI90</f>
        <v>0</v>
      </c>
      <c r="L90" s="184"/>
      <c r="M90" s="197"/>
      <c r="N90" s="196"/>
      <c r="O90" s="196"/>
      <c r="P90" s="284">
        <f>P91+P230+P269</f>
        <v>1543.0682070000003</v>
      </c>
      <c r="Q90" s="196"/>
      <c r="R90" s="284">
        <f>R91+R230+R269</f>
        <v>98.109061329999989</v>
      </c>
      <c r="S90" s="196"/>
      <c r="T90" s="283">
        <f>T91+T230+T269</f>
        <v>37.039531750000002</v>
      </c>
      <c r="AR90" s="187" t="s">
        <v>65</v>
      </c>
      <c r="AS90" s="187" t="s">
        <v>127</v>
      </c>
      <c r="BI90" s="282">
        <f>BI91+BI230+BI269</f>
        <v>0</v>
      </c>
    </row>
    <row r="91" spans="2:63" s="266" customFormat="1" ht="37.35" customHeight="1" x14ac:dyDescent="0.35">
      <c r="B91" s="276"/>
      <c r="D91" s="268" t="s">
        <v>65</v>
      </c>
      <c r="E91" s="385" t="s">
        <v>1138</v>
      </c>
      <c r="F91" s="385" t="s">
        <v>1139</v>
      </c>
      <c r="J91" s="384">
        <f>BI91</f>
        <v>0</v>
      </c>
      <c r="L91" s="276"/>
      <c r="M91" s="273"/>
      <c r="N91" s="271"/>
      <c r="O91" s="271"/>
      <c r="P91" s="272">
        <f>P92+P104+P126+P139+P186+P220+P227</f>
        <v>1327.5927460000003</v>
      </c>
      <c r="Q91" s="271"/>
      <c r="R91" s="272">
        <f>R92+R104+R126+R139+R186+R220+R227</f>
        <v>96.814870529999993</v>
      </c>
      <c r="S91" s="271"/>
      <c r="T91" s="270">
        <f>T92+T104+T126+T139+T186+T220+T227</f>
        <v>36.969250000000002</v>
      </c>
      <c r="AP91" s="268" t="s">
        <v>74</v>
      </c>
      <c r="AR91" s="269" t="s">
        <v>65</v>
      </c>
      <c r="AS91" s="269" t="s">
        <v>66</v>
      </c>
      <c r="AW91" s="268" t="s">
        <v>146</v>
      </c>
      <c r="BI91" s="267">
        <f>BI92+BI104+BI126+BI139+BI186+BI220+BI227</f>
        <v>0</v>
      </c>
    </row>
    <row r="92" spans="2:63" s="266" customFormat="1" ht="19.899999999999999" customHeight="1" x14ac:dyDescent="0.3">
      <c r="B92" s="276"/>
      <c r="D92" s="268" t="s">
        <v>65</v>
      </c>
      <c r="E92" s="387" t="s">
        <v>74</v>
      </c>
      <c r="F92" s="387" t="s">
        <v>1140</v>
      </c>
      <c r="J92" s="386">
        <f>BI92</f>
        <v>0</v>
      </c>
      <c r="L92" s="276"/>
      <c r="M92" s="273"/>
      <c r="N92" s="271"/>
      <c r="O92" s="271"/>
      <c r="P92" s="272">
        <f>SUM(P93:P103)</f>
        <v>9.7919999999999998</v>
      </c>
      <c r="Q92" s="271"/>
      <c r="R92" s="272">
        <f>SUM(R93:R103)</f>
        <v>2.8799999999999997E-3</v>
      </c>
      <c r="S92" s="271"/>
      <c r="T92" s="270">
        <f>SUM(T93:T103)</f>
        <v>3.1680000000000001</v>
      </c>
      <c r="AP92" s="268" t="s">
        <v>74</v>
      </c>
      <c r="AR92" s="269" t="s">
        <v>65</v>
      </c>
      <c r="AS92" s="269" t="s">
        <v>74</v>
      </c>
      <c r="AW92" s="268" t="s">
        <v>146</v>
      </c>
      <c r="BI92" s="267">
        <f>SUM(BI93:BI103)</f>
        <v>0</v>
      </c>
    </row>
    <row r="93" spans="2:63" s="355" customFormat="1" ht="16.5" customHeight="1" x14ac:dyDescent="0.3">
      <c r="B93" s="195"/>
      <c r="C93" s="194" t="s">
        <v>74</v>
      </c>
      <c r="D93" s="194" t="s">
        <v>335</v>
      </c>
      <c r="E93" s="193" t="s">
        <v>1141</v>
      </c>
      <c r="F93" s="359" t="s">
        <v>1142</v>
      </c>
      <c r="G93" s="192" t="s">
        <v>670</v>
      </c>
      <c r="H93" s="191">
        <v>7.2</v>
      </c>
      <c r="I93" s="360"/>
      <c r="J93" s="360"/>
      <c r="K93" s="359"/>
      <c r="L93" s="184"/>
      <c r="M93" s="261" t="s">
        <v>5</v>
      </c>
      <c r="N93" s="265" t="s">
        <v>37</v>
      </c>
      <c r="O93" s="264">
        <v>1.1579999999999999</v>
      </c>
      <c r="P93" s="264">
        <f>O93*H93</f>
        <v>8.3376000000000001</v>
      </c>
      <c r="Q93" s="264">
        <v>0</v>
      </c>
      <c r="R93" s="264">
        <f>Q93*H93</f>
        <v>0</v>
      </c>
      <c r="S93" s="264">
        <v>0.44</v>
      </c>
      <c r="T93" s="263">
        <f>S93*H93</f>
        <v>3.1680000000000001</v>
      </c>
      <c r="AP93" s="187" t="s">
        <v>696</v>
      </c>
      <c r="AR93" s="187" t="s">
        <v>335</v>
      </c>
      <c r="AS93" s="187" t="s">
        <v>76</v>
      </c>
      <c r="AW93" s="187" t="s">
        <v>146</v>
      </c>
      <c r="BC93" s="190">
        <f>IF(N93="základní",J93,0)</f>
        <v>0</v>
      </c>
      <c r="BD93" s="190">
        <f>IF(N93="snížená",J93,0)</f>
        <v>0</v>
      </c>
      <c r="BE93" s="190">
        <f>IF(N93="zákl. přenesená",J93,0)</f>
        <v>0</v>
      </c>
      <c r="BF93" s="190">
        <f>IF(N93="sníž. přenesená",J93,0)</f>
        <v>0</v>
      </c>
      <c r="BG93" s="190">
        <f>IF(N93="nulová",J93,0)</f>
        <v>0</v>
      </c>
      <c r="BH93" s="187" t="s">
        <v>74</v>
      </c>
      <c r="BI93" s="190">
        <f>ROUND(I93*H93,2)</f>
        <v>0</v>
      </c>
      <c r="BJ93" s="187" t="s">
        <v>696</v>
      </c>
      <c r="BK93" s="187" t="s">
        <v>1380</v>
      </c>
    </row>
    <row r="94" spans="2:63" s="245" customFormat="1" x14ac:dyDescent="0.3">
      <c r="B94" s="250"/>
      <c r="D94" s="382" t="s">
        <v>1143</v>
      </c>
      <c r="E94" s="246" t="s">
        <v>5</v>
      </c>
      <c r="F94" s="251" t="s">
        <v>1144</v>
      </c>
      <c r="H94" s="246" t="s">
        <v>5</v>
      </c>
      <c r="L94" s="250"/>
      <c r="M94" s="249"/>
      <c r="N94" s="248"/>
      <c r="O94" s="248"/>
      <c r="P94" s="248"/>
      <c r="Q94" s="248"/>
      <c r="R94" s="248"/>
      <c r="S94" s="248"/>
      <c r="T94" s="247"/>
      <c r="AR94" s="246" t="s">
        <v>1143</v>
      </c>
      <c r="AS94" s="246" t="s">
        <v>76</v>
      </c>
      <c r="AT94" s="245" t="s">
        <v>74</v>
      </c>
      <c r="AU94" s="245" t="s">
        <v>29</v>
      </c>
      <c r="AV94" s="245" t="s">
        <v>66</v>
      </c>
      <c r="AW94" s="246" t="s">
        <v>146</v>
      </c>
    </row>
    <row r="95" spans="2:63" s="226" customFormat="1" x14ac:dyDescent="0.3">
      <c r="B95" s="231"/>
      <c r="D95" s="382" t="s">
        <v>1143</v>
      </c>
      <c r="E95" s="227" t="s">
        <v>5</v>
      </c>
      <c r="F95" s="233" t="s">
        <v>1145</v>
      </c>
      <c r="H95" s="232">
        <v>7.2</v>
      </c>
      <c r="L95" s="231"/>
      <c r="M95" s="244"/>
      <c r="N95" s="243"/>
      <c r="O95" s="243"/>
      <c r="P95" s="243"/>
      <c r="Q95" s="243"/>
      <c r="R95" s="243"/>
      <c r="S95" s="243"/>
      <c r="T95" s="242"/>
      <c r="AR95" s="227" t="s">
        <v>1143</v>
      </c>
      <c r="AS95" s="227" t="s">
        <v>76</v>
      </c>
      <c r="AT95" s="226" t="s">
        <v>76</v>
      </c>
      <c r="AU95" s="226" t="s">
        <v>29</v>
      </c>
      <c r="AV95" s="226" t="s">
        <v>74</v>
      </c>
      <c r="AW95" s="227" t="s">
        <v>146</v>
      </c>
    </row>
    <row r="96" spans="2:63" s="355" customFormat="1" ht="25.5" customHeight="1" x14ac:dyDescent="0.3">
      <c r="B96" s="195"/>
      <c r="C96" s="194" t="s">
        <v>76</v>
      </c>
      <c r="D96" s="194" t="s">
        <v>335</v>
      </c>
      <c r="E96" s="193" t="s">
        <v>1146</v>
      </c>
      <c r="F96" s="359" t="s">
        <v>1147</v>
      </c>
      <c r="G96" s="192" t="s">
        <v>670</v>
      </c>
      <c r="H96" s="191">
        <v>7.2</v>
      </c>
      <c r="I96" s="360"/>
      <c r="J96" s="360"/>
      <c r="K96" s="359"/>
      <c r="L96" s="184"/>
      <c r="M96" s="261" t="s">
        <v>5</v>
      </c>
      <c r="N96" s="265" t="s">
        <v>37</v>
      </c>
      <c r="O96" s="264">
        <v>0.17699999999999999</v>
      </c>
      <c r="P96" s="264">
        <f>O96*H96</f>
        <v>1.2744</v>
      </c>
      <c r="Q96" s="264">
        <v>0</v>
      </c>
      <c r="R96" s="264">
        <f>Q96*H96</f>
        <v>0</v>
      </c>
      <c r="S96" s="264">
        <v>0</v>
      </c>
      <c r="T96" s="263">
        <f>S96*H96</f>
        <v>0</v>
      </c>
      <c r="AP96" s="187" t="s">
        <v>696</v>
      </c>
      <c r="AR96" s="187" t="s">
        <v>335</v>
      </c>
      <c r="AS96" s="187" t="s">
        <v>76</v>
      </c>
      <c r="AW96" s="187" t="s">
        <v>146</v>
      </c>
      <c r="BC96" s="190">
        <f>IF(N96="základní",J96,0)</f>
        <v>0</v>
      </c>
      <c r="BD96" s="190">
        <f>IF(N96="snížená",J96,0)</f>
        <v>0</v>
      </c>
      <c r="BE96" s="190">
        <f>IF(N96="zákl. přenesená",J96,0)</f>
        <v>0</v>
      </c>
      <c r="BF96" s="190">
        <f>IF(N96="sníž. přenesená",J96,0)</f>
        <v>0</v>
      </c>
      <c r="BG96" s="190">
        <f>IF(N96="nulová",J96,0)</f>
        <v>0</v>
      </c>
      <c r="BH96" s="187" t="s">
        <v>74</v>
      </c>
      <c r="BI96" s="190">
        <f>ROUND(I96*H96,2)</f>
        <v>0</v>
      </c>
      <c r="BJ96" s="187" t="s">
        <v>696</v>
      </c>
      <c r="BK96" s="187" t="s">
        <v>1379</v>
      </c>
    </row>
    <row r="97" spans="2:63" s="245" customFormat="1" x14ac:dyDescent="0.3">
      <c r="B97" s="250"/>
      <c r="D97" s="382" t="s">
        <v>1143</v>
      </c>
      <c r="E97" s="246" t="s">
        <v>5</v>
      </c>
      <c r="F97" s="251" t="s">
        <v>1148</v>
      </c>
      <c r="H97" s="246" t="s">
        <v>5</v>
      </c>
      <c r="L97" s="250"/>
      <c r="M97" s="249"/>
      <c r="N97" s="248"/>
      <c r="O97" s="248"/>
      <c r="P97" s="248"/>
      <c r="Q97" s="248"/>
      <c r="R97" s="248"/>
      <c r="S97" s="248"/>
      <c r="T97" s="247"/>
      <c r="AR97" s="246" t="s">
        <v>1143</v>
      </c>
      <c r="AS97" s="246" t="s">
        <v>76</v>
      </c>
      <c r="AT97" s="245" t="s">
        <v>74</v>
      </c>
      <c r="AU97" s="245" t="s">
        <v>29</v>
      </c>
      <c r="AV97" s="245" t="s">
        <v>66</v>
      </c>
      <c r="AW97" s="246" t="s">
        <v>146</v>
      </c>
    </row>
    <row r="98" spans="2:63" s="226" customFormat="1" x14ac:dyDescent="0.3">
      <c r="B98" s="231"/>
      <c r="D98" s="382" t="s">
        <v>1143</v>
      </c>
      <c r="E98" s="227" t="s">
        <v>5</v>
      </c>
      <c r="F98" s="233" t="s">
        <v>1149</v>
      </c>
      <c r="H98" s="232">
        <v>7.2</v>
      </c>
      <c r="L98" s="231"/>
      <c r="M98" s="244"/>
      <c r="N98" s="243"/>
      <c r="O98" s="243"/>
      <c r="P98" s="243"/>
      <c r="Q98" s="243"/>
      <c r="R98" s="243"/>
      <c r="S98" s="243"/>
      <c r="T98" s="242"/>
      <c r="AR98" s="227" t="s">
        <v>1143</v>
      </c>
      <c r="AS98" s="227" t="s">
        <v>76</v>
      </c>
      <c r="AT98" s="226" t="s">
        <v>76</v>
      </c>
      <c r="AU98" s="226" t="s">
        <v>29</v>
      </c>
      <c r="AV98" s="226" t="s">
        <v>74</v>
      </c>
      <c r="AW98" s="227" t="s">
        <v>146</v>
      </c>
    </row>
    <row r="99" spans="2:63" s="355" customFormat="1" ht="25.5" customHeight="1" x14ac:dyDescent="0.3">
      <c r="B99" s="195"/>
      <c r="C99" s="194" t="s">
        <v>692</v>
      </c>
      <c r="D99" s="194" t="s">
        <v>335</v>
      </c>
      <c r="E99" s="193" t="s">
        <v>1150</v>
      </c>
      <c r="F99" s="359" t="s">
        <v>1151</v>
      </c>
      <c r="G99" s="192" t="s">
        <v>670</v>
      </c>
      <c r="H99" s="191">
        <v>7.2</v>
      </c>
      <c r="I99" s="360"/>
      <c r="J99" s="360"/>
      <c r="K99" s="359"/>
      <c r="L99" s="184"/>
      <c r="M99" s="261" t="s">
        <v>5</v>
      </c>
      <c r="N99" s="265" t="s">
        <v>37</v>
      </c>
      <c r="O99" s="264">
        <v>7.0000000000000001E-3</v>
      </c>
      <c r="P99" s="264">
        <f>O99*H99</f>
        <v>5.04E-2</v>
      </c>
      <c r="Q99" s="264">
        <v>0</v>
      </c>
      <c r="R99" s="264">
        <f>Q99*H99</f>
        <v>0</v>
      </c>
      <c r="S99" s="264">
        <v>0</v>
      </c>
      <c r="T99" s="263">
        <f>S99*H99</f>
        <v>0</v>
      </c>
      <c r="AP99" s="187" t="s">
        <v>696</v>
      </c>
      <c r="AR99" s="187" t="s">
        <v>335</v>
      </c>
      <c r="AS99" s="187" t="s">
        <v>76</v>
      </c>
      <c r="AW99" s="187" t="s">
        <v>146</v>
      </c>
      <c r="BC99" s="190">
        <f>IF(N99="základní",J99,0)</f>
        <v>0</v>
      </c>
      <c r="BD99" s="190">
        <f>IF(N99="snížená",J99,0)</f>
        <v>0</v>
      </c>
      <c r="BE99" s="190">
        <f>IF(N99="zákl. přenesená",J99,0)</f>
        <v>0</v>
      </c>
      <c r="BF99" s="190">
        <f>IF(N99="sníž. přenesená",J99,0)</f>
        <v>0</v>
      </c>
      <c r="BG99" s="190">
        <f>IF(N99="nulová",J99,0)</f>
        <v>0</v>
      </c>
      <c r="BH99" s="187" t="s">
        <v>74</v>
      </c>
      <c r="BI99" s="190">
        <f>ROUND(I99*H99,2)</f>
        <v>0</v>
      </c>
      <c r="BJ99" s="187" t="s">
        <v>696</v>
      </c>
      <c r="BK99" s="187" t="s">
        <v>1378</v>
      </c>
    </row>
    <row r="100" spans="2:63" s="355" customFormat="1" ht="16.5" customHeight="1" x14ac:dyDescent="0.3">
      <c r="B100" s="195"/>
      <c r="C100" s="281" t="s">
        <v>696</v>
      </c>
      <c r="D100" s="281" t="s">
        <v>149</v>
      </c>
      <c r="E100" s="280" t="s">
        <v>1152</v>
      </c>
      <c r="F100" s="361" t="s">
        <v>1153</v>
      </c>
      <c r="G100" s="279" t="s">
        <v>712</v>
      </c>
      <c r="H100" s="278">
        <v>2.88</v>
      </c>
      <c r="I100" s="362"/>
      <c r="J100" s="362"/>
      <c r="K100" s="361"/>
      <c r="L100" s="390"/>
      <c r="M100" s="389" t="s">
        <v>5</v>
      </c>
      <c r="N100" s="388" t="s">
        <v>37</v>
      </c>
      <c r="O100" s="264">
        <v>0</v>
      </c>
      <c r="P100" s="264">
        <f>O100*H100</f>
        <v>0</v>
      </c>
      <c r="Q100" s="264">
        <v>1E-3</v>
      </c>
      <c r="R100" s="264">
        <f>Q100*H100</f>
        <v>2.8799999999999997E-3</v>
      </c>
      <c r="S100" s="264">
        <v>0</v>
      </c>
      <c r="T100" s="263">
        <f>S100*H100</f>
        <v>0</v>
      </c>
      <c r="AP100" s="187" t="s">
        <v>731</v>
      </c>
      <c r="AR100" s="187" t="s">
        <v>149</v>
      </c>
      <c r="AS100" s="187" t="s">
        <v>76</v>
      </c>
      <c r="AW100" s="187" t="s">
        <v>146</v>
      </c>
      <c r="BC100" s="190">
        <f>IF(N100="základní",J100,0)</f>
        <v>0</v>
      </c>
      <c r="BD100" s="190">
        <f>IF(N100="snížená",J100,0)</f>
        <v>0</v>
      </c>
      <c r="BE100" s="190">
        <f>IF(N100="zákl. přenesená",J100,0)</f>
        <v>0</v>
      </c>
      <c r="BF100" s="190">
        <f>IF(N100="sníž. přenesená",J100,0)</f>
        <v>0</v>
      </c>
      <c r="BG100" s="190">
        <f>IF(N100="nulová",J100,0)</f>
        <v>0</v>
      </c>
      <c r="BH100" s="187" t="s">
        <v>74</v>
      </c>
      <c r="BI100" s="190">
        <f>ROUND(I100*H100,2)</f>
        <v>0</v>
      </c>
      <c r="BJ100" s="187" t="s">
        <v>696</v>
      </c>
      <c r="BK100" s="187" t="s">
        <v>1377</v>
      </c>
    </row>
    <row r="101" spans="2:63" s="226" customFormat="1" x14ac:dyDescent="0.3">
      <c r="B101" s="231"/>
      <c r="D101" s="382" t="s">
        <v>1143</v>
      </c>
      <c r="E101" s="227" t="s">
        <v>5</v>
      </c>
      <c r="F101" s="233" t="s">
        <v>1154</v>
      </c>
      <c r="H101" s="232">
        <v>2.88</v>
      </c>
      <c r="L101" s="231"/>
      <c r="M101" s="244"/>
      <c r="N101" s="243"/>
      <c r="O101" s="243"/>
      <c r="P101" s="243"/>
      <c r="Q101" s="243"/>
      <c r="R101" s="243"/>
      <c r="S101" s="243"/>
      <c r="T101" s="242"/>
      <c r="AR101" s="227" t="s">
        <v>1143</v>
      </c>
      <c r="AS101" s="227" t="s">
        <v>76</v>
      </c>
      <c r="AT101" s="226" t="s">
        <v>76</v>
      </c>
      <c r="AU101" s="226" t="s">
        <v>29</v>
      </c>
      <c r="AV101" s="226" t="s">
        <v>66</v>
      </c>
      <c r="AW101" s="227" t="s">
        <v>146</v>
      </c>
    </row>
    <row r="102" spans="2:63" s="234" customFormat="1" x14ac:dyDescent="0.3">
      <c r="B102" s="239"/>
      <c r="D102" s="382" t="s">
        <v>1143</v>
      </c>
      <c r="E102" s="235" t="s">
        <v>5</v>
      </c>
      <c r="F102" s="241" t="s">
        <v>1155</v>
      </c>
      <c r="H102" s="240">
        <v>2.88</v>
      </c>
      <c r="L102" s="239"/>
      <c r="M102" s="238"/>
      <c r="N102" s="237"/>
      <c r="O102" s="237"/>
      <c r="P102" s="237"/>
      <c r="Q102" s="237"/>
      <c r="R102" s="237"/>
      <c r="S102" s="237"/>
      <c r="T102" s="236"/>
      <c r="AR102" s="235" t="s">
        <v>1143</v>
      </c>
      <c r="AS102" s="235" t="s">
        <v>76</v>
      </c>
      <c r="AT102" s="234" t="s">
        <v>696</v>
      </c>
      <c r="AU102" s="234" t="s">
        <v>29</v>
      </c>
      <c r="AV102" s="234" t="s">
        <v>74</v>
      </c>
      <c r="AW102" s="235" t="s">
        <v>146</v>
      </c>
    </row>
    <row r="103" spans="2:63" s="355" customFormat="1" ht="16.5" customHeight="1" x14ac:dyDescent="0.3">
      <c r="B103" s="195"/>
      <c r="C103" s="194" t="s">
        <v>680</v>
      </c>
      <c r="D103" s="194" t="s">
        <v>335</v>
      </c>
      <c r="E103" s="193" t="s">
        <v>1156</v>
      </c>
      <c r="F103" s="359" t="s">
        <v>1157</v>
      </c>
      <c r="G103" s="192" t="s">
        <v>670</v>
      </c>
      <c r="H103" s="191">
        <v>7.2</v>
      </c>
      <c r="I103" s="360"/>
      <c r="J103" s="360"/>
      <c r="K103" s="359"/>
      <c r="L103" s="184"/>
      <c r="M103" s="261" t="s">
        <v>5</v>
      </c>
      <c r="N103" s="265" t="s">
        <v>37</v>
      </c>
      <c r="O103" s="264">
        <v>1.7999999999999999E-2</v>
      </c>
      <c r="P103" s="264">
        <f>O103*H103</f>
        <v>0.12959999999999999</v>
      </c>
      <c r="Q103" s="264">
        <v>0</v>
      </c>
      <c r="R103" s="264">
        <f>Q103*H103</f>
        <v>0</v>
      </c>
      <c r="S103" s="264">
        <v>0</v>
      </c>
      <c r="T103" s="263">
        <f>S103*H103</f>
        <v>0</v>
      </c>
      <c r="AP103" s="187" t="s">
        <v>696</v>
      </c>
      <c r="AR103" s="187" t="s">
        <v>335</v>
      </c>
      <c r="AS103" s="187" t="s">
        <v>76</v>
      </c>
      <c r="AW103" s="187" t="s">
        <v>146</v>
      </c>
      <c r="BC103" s="190">
        <f>IF(N103="základní",J103,0)</f>
        <v>0</v>
      </c>
      <c r="BD103" s="190">
        <f>IF(N103="snížená",J103,0)</f>
        <v>0</v>
      </c>
      <c r="BE103" s="190">
        <f>IF(N103="zákl. přenesená",J103,0)</f>
        <v>0</v>
      </c>
      <c r="BF103" s="190">
        <f>IF(N103="sníž. přenesená",J103,0)</f>
        <v>0</v>
      </c>
      <c r="BG103" s="190">
        <f>IF(N103="nulová",J103,0)</f>
        <v>0</v>
      </c>
      <c r="BH103" s="187" t="s">
        <v>74</v>
      </c>
      <c r="BI103" s="190">
        <f>ROUND(I103*H103,2)</f>
        <v>0</v>
      </c>
      <c r="BJ103" s="187" t="s">
        <v>696</v>
      </c>
      <c r="BK103" s="187" t="s">
        <v>1376</v>
      </c>
    </row>
    <row r="104" spans="2:63" s="266" customFormat="1" ht="29.85" customHeight="1" x14ac:dyDescent="0.3">
      <c r="B104" s="276"/>
      <c r="D104" s="268" t="s">
        <v>65</v>
      </c>
      <c r="E104" s="387" t="s">
        <v>76</v>
      </c>
      <c r="F104" s="387" t="s">
        <v>1158</v>
      </c>
      <c r="J104" s="386"/>
      <c r="L104" s="276"/>
      <c r="M104" s="273"/>
      <c r="N104" s="271"/>
      <c r="O104" s="271"/>
      <c r="P104" s="272">
        <f>SUM(P105:P125)</f>
        <v>25.896999999999998</v>
      </c>
      <c r="Q104" s="271"/>
      <c r="R104" s="272">
        <f>SUM(R105:R125)</f>
        <v>20.543241200000001</v>
      </c>
      <c r="S104" s="271"/>
      <c r="T104" s="270">
        <f>SUM(T105:T125)</f>
        <v>0</v>
      </c>
      <c r="AP104" s="268" t="s">
        <v>74</v>
      </c>
      <c r="AR104" s="269" t="s">
        <v>65</v>
      </c>
      <c r="AS104" s="269" t="s">
        <v>74</v>
      </c>
      <c r="AW104" s="268" t="s">
        <v>146</v>
      </c>
      <c r="BI104" s="267">
        <f>SUM(BI105:BI125)</f>
        <v>0</v>
      </c>
    </row>
    <row r="105" spans="2:63" s="355" customFormat="1" ht="16.5" customHeight="1" x14ac:dyDescent="0.3">
      <c r="B105" s="195"/>
      <c r="C105" s="194" t="s">
        <v>684</v>
      </c>
      <c r="D105" s="194" t="s">
        <v>335</v>
      </c>
      <c r="E105" s="193" t="s">
        <v>1159</v>
      </c>
      <c r="F105" s="359" t="s">
        <v>1160</v>
      </c>
      <c r="G105" s="192" t="s">
        <v>1161</v>
      </c>
      <c r="H105" s="191">
        <v>2.86</v>
      </c>
      <c r="I105" s="360"/>
      <c r="J105" s="360"/>
      <c r="K105" s="359"/>
      <c r="L105" s="184"/>
      <c r="M105" s="261" t="s">
        <v>5</v>
      </c>
      <c r="N105" s="265" t="s">
        <v>37</v>
      </c>
      <c r="O105" s="264">
        <v>0.629</v>
      </c>
      <c r="P105" s="264">
        <f>O105*H105</f>
        <v>1.79894</v>
      </c>
      <c r="Q105" s="264">
        <v>2.45329</v>
      </c>
      <c r="R105" s="264">
        <f>Q105*H105</f>
        <v>7.0164093999999997</v>
      </c>
      <c r="S105" s="264">
        <v>0</v>
      </c>
      <c r="T105" s="263">
        <f>S105*H105</f>
        <v>0</v>
      </c>
      <c r="AP105" s="187" t="s">
        <v>696</v>
      </c>
      <c r="AR105" s="187" t="s">
        <v>335</v>
      </c>
      <c r="AS105" s="187" t="s">
        <v>76</v>
      </c>
      <c r="AW105" s="187" t="s">
        <v>146</v>
      </c>
      <c r="BC105" s="190">
        <f>IF(N105="základní",J105,0)</f>
        <v>0</v>
      </c>
      <c r="BD105" s="190">
        <f>IF(N105="snížená",J105,0)</f>
        <v>0</v>
      </c>
      <c r="BE105" s="190">
        <f>IF(N105="zákl. přenesená",J105,0)</f>
        <v>0</v>
      </c>
      <c r="BF105" s="190">
        <f>IF(N105="sníž. přenesená",J105,0)</f>
        <v>0</v>
      </c>
      <c r="BG105" s="190">
        <f>IF(N105="nulová",J105,0)</f>
        <v>0</v>
      </c>
      <c r="BH105" s="187" t="s">
        <v>74</v>
      </c>
      <c r="BI105" s="190">
        <f>ROUND(I105*H105,2)</f>
        <v>0</v>
      </c>
      <c r="BJ105" s="187" t="s">
        <v>696</v>
      </c>
      <c r="BK105" s="187" t="s">
        <v>1375</v>
      </c>
    </row>
    <row r="106" spans="2:63" s="245" customFormat="1" x14ac:dyDescent="0.3">
      <c r="B106" s="250"/>
      <c r="D106" s="382" t="s">
        <v>1143</v>
      </c>
      <c r="E106" s="246" t="s">
        <v>5</v>
      </c>
      <c r="F106" s="251" t="s">
        <v>1162</v>
      </c>
      <c r="H106" s="246" t="s">
        <v>5</v>
      </c>
      <c r="L106" s="250"/>
      <c r="M106" s="249"/>
      <c r="N106" s="248"/>
      <c r="O106" s="248"/>
      <c r="P106" s="248"/>
      <c r="Q106" s="248"/>
      <c r="R106" s="248"/>
      <c r="S106" s="248"/>
      <c r="T106" s="247"/>
      <c r="AR106" s="246" t="s">
        <v>1143</v>
      </c>
      <c r="AS106" s="246" t="s">
        <v>76</v>
      </c>
      <c r="AT106" s="245" t="s">
        <v>74</v>
      </c>
      <c r="AU106" s="245" t="s">
        <v>29</v>
      </c>
      <c r="AV106" s="245" t="s">
        <v>66</v>
      </c>
      <c r="AW106" s="246" t="s">
        <v>146</v>
      </c>
    </row>
    <row r="107" spans="2:63" s="226" customFormat="1" x14ac:dyDescent="0.3">
      <c r="B107" s="231"/>
      <c r="D107" s="382" t="s">
        <v>1143</v>
      </c>
      <c r="E107" s="227" t="s">
        <v>5</v>
      </c>
      <c r="F107" s="233" t="s">
        <v>1163</v>
      </c>
      <c r="H107" s="232">
        <v>0.8</v>
      </c>
      <c r="L107" s="231"/>
      <c r="M107" s="244"/>
      <c r="N107" s="243"/>
      <c r="O107" s="243"/>
      <c r="P107" s="243"/>
      <c r="Q107" s="243"/>
      <c r="R107" s="243"/>
      <c r="S107" s="243"/>
      <c r="T107" s="242"/>
      <c r="AR107" s="227" t="s">
        <v>1143</v>
      </c>
      <c r="AS107" s="227" t="s">
        <v>76</v>
      </c>
      <c r="AT107" s="226" t="s">
        <v>76</v>
      </c>
      <c r="AU107" s="226" t="s">
        <v>29</v>
      </c>
      <c r="AV107" s="226" t="s">
        <v>66</v>
      </c>
      <c r="AW107" s="227" t="s">
        <v>146</v>
      </c>
    </row>
    <row r="108" spans="2:63" s="226" customFormat="1" x14ac:dyDescent="0.3">
      <c r="B108" s="231"/>
      <c r="D108" s="382" t="s">
        <v>1143</v>
      </c>
      <c r="E108" s="227" t="s">
        <v>5</v>
      </c>
      <c r="F108" s="233" t="s">
        <v>1163</v>
      </c>
      <c r="H108" s="232">
        <v>0.8</v>
      </c>
      <c r="L108" s="231"/>
      <c r="M108" s="244"/>
      <c r="N108" s="243"/>
      <c r="O108" s="243"/>
      <c r="P108" s="243"/>
      <c r="Q108" s="243"/>
      <c r="R108" s="243"/>
      <c r="S108" s="243"/>
      <c r="T108" s="242"/>
      <c r="AR108" s="227" t="s">
        <v>1143</v>
      </c>
      <c r="AS108" s="227" t="s">
        <v>76</v>
      </c>
      <c r="AT108" s="226" t="s">
        <v>76</v>
      </c>
      <c r="AU108" s="226" t="s">
        <v>29</v>
      </c>
      <c r="AV108" s="226" t="s">
        <v>66</v>
      </c>
      <c r="AW108" s="227" t="s">
        <v>146</v>
      </c>
    </row>
    <row r="109" spans="2:63" s="245" customFormat="1" x14ac:dyDescent="0.3">
      <c r="B109" s="250"/>
      <c r="D109" s="382" t="s">
        <v>1143</v>
      </c>
      <c r="E109" s="246" t="s">
        <v>5</v>
      </c>
      <c r="F109" s="251" t="s">
        <v>1164</v>
      </c>
      <c r="H109" s="246" t="s">
        <v>5</v>
      </c>
      <c r="L109" s="250"/>
      <c r="M109" s="249"/>
      <c r="N109" s="248"/>
      <c r="O109" s="248"/>
      <c r="P109" s="248"/>
      <c r="Q109" s="248"/>
      <c r="R109" s="248"/>
      <c r="S109" s="248"/>
      <c r="T109" s="247"/>
      <c r="AR109" s="246" t="s">
        <v>1143</v>
      </c>
      <c r="AS109" s="246" t="s">
        <v>76</v>
      </c>
      <c r="AT109" s="245" t="s">
        <v>74</v>
      </c>
      <c r="AU109" s="245" t="s">
        <v>29</v>
      </c>
      <c r="AV109" s="245" t="s">
        <v>66</v>
      </c>
      <c r="AW109" s="246" t="s">
        <v>146</v>
      </c>
    </row>
    <row r="110" spans="2:63" s="226" customFormat="1" x14ac:dyDescent="0.3">
      <c r="B110" s="231"/>
      <c r="D110" s="382" t="s">
        <v>1143</v>
      </c>
      <c r="E110" s="227" t="s">
        <v>5</v>
      </c>
      <c r="F110" s="233" t="s">
        <v>1944</v>
      </c>
      <c r="H110" s="232">
        <v>1.26</v>
      </c>
      <c r="L110" s="231"/>
      <c r="M110" s="244"/>
      <c r="N110" s="243"/>
      <c r="O110" s="243"/>
      <c r="P110" s="243"/>
      <c r="Q110" s="243"/>
      <c r="R110" s="243"/>
      <c r="S110" s="243"/>
      <c r="T110" s="242"/>
      <c r="AR110" s="227" t="s">
        <v>1143</v>
      </c>
      <c r="AS110" s="227" t="s">
        <v>76</v>
      </c>
      <c r="AT110" s="226" t="s">
        <v>76</v>
      </c>
      <c r="AU110" s="226" t="s">
        <v>29</v>
      </c>
      <c r="AV110" s="226" t="s">
        <v>66</v>
      </c>
      <c r="AW110" s="227" t="s">
        <v>146</v>
      </c>
    </row>
    <row r="111" spans="2:63" s="234" customFormat="1" x14ac:dyDescent="0.3">
      <c r="B111" s="239"/>
      <c r="D111" s="382" t="s">
        <v>1143</v>
      </c>
      <c r="E111" s="235" t="s">
        <v>5</v>
      </c>
      <c r="F111" s="241" t="s">
        <v>1155</v>
      </c>
      <c r="H111" s="240">
        <v>2.86</v>
      </c>
      <c r="L111" s="239"/>
      <c r="M111" s="238"/>
      <c r="N111" s="237"/>
      <c r="O111" s="237"/>
      <c r="P111" s="237"/>
      <c r="Q111" s="237"/>
      <c r="R111" s="237"/>
      <c r="S111" s="237"/>
      <c r="T111" s="236"/>
      <c r="AR111" s="235" t="s">
        <v>1143</v>
      </c>
      <c r="AS111" s="235" t="s">
        <v>76</v>
      </c>
      <c r="AT111" s="234" t="s">
        <v>696</v>
      </c>
      <c r="AU111" s="234" t="s">
        <v>29</v>
      </c>
      <c r="AV111" s="234" t="s">
        <v>74</v>
      </c>
      <c r="AW111" s="235" t="s">
        <v>146</v>
      </c>
    </row>
    <row r="112" spans="2:63" s="355" customFormat="1" ht="16.5" customHeight="1" x14ac:dyDescent="0.3">
      <c r="B112" s="195"/>
      <c r="C112" s="194" t="s">
        <v>688</v>
      </c>
      <c r="D112" s="194" t="s">
        <v>335</v>
      </c>
      <c r="E112" s="193" t="s">
        <v>1165</v>
      </c>
      <c r="F112" s="359" t="s">
        <v>1166</v>
      </c>
      <c r="G112" s="192" t="s">
        <v>1161</v>
      </c>
      <c r="H112" s="191">
        <v>5.1349999999999998</v>
      </c>
      <c r="I112" s="360"/>
      <c r="J112" s="360"/>
      <c r="K112" s="359"/>
      <c r="L112" s="184"/>
      <c r="M112" s="261" t="s">
        <v>5</v>
      </c>
      <c r="N112" s="265" t="s">
        <v>37</v>
      </c>
      <c r="O112" s="264">
        <v>0.629</v>
      </c>
      <c r="P112" s="264">
        <f>O112*H112</f>
        <v>3.2299150000000001</v>
      </c>
      <c r="Q112" s="264">
        <v>2.45329</v>
      </c>
      <c r="R112" s="264">
        <f>Q112*H112</f>
        <v>12.597644149999999</v>
      </c>
      <c r="S112" s="264">
        <v>0</v>
      </c>
      <c r="T112" s="263">
        <f>S112*H112</f>
        <v>0</v>
      </c>
      <c r="AP112" s="187" t="s">
        <v>696</v>
      </c>
      <c r="AR112" s="187" t="s">
        <v>335</v>
      </c>
      <c r="AS112" s="187" t="s">
        <v>76</v>
      </c>
      <c r="AW112" s="187" t="s">
        <v>146</v>
      </c>
      <c r="BC112" s="190">
        <f>IF(N112="základní",J112,0)</f>
        <v>0</v>
      </c>
      <c r="BD112" s="190">
        <f>IF(N112="snížená",J112,0)</f>
        <v>0</v>
      </c>
      <c r="BE112" s="190">
        <f>IF(N112="zákl. přenesená",J112,0)</f>
        <v>0</v>
      </c>
      <c r="BF112" s="190">
        <f>IF(N112="sníž. přenesená",J112,0)</f>
        <v>0</v>
      </c>
      <c r="BG112" s="190">
        <f>IF(N112="nulová",J112,0)</f>
        <v>0</v>
      </c>
      <c r="BH112" s="187" t="s">
        <v>74</v>
      </c>
      <c r="BI112" s="190">
        <f>ROUND(I112*H112,2)</f>
        <v>0</v>
      </c>
      <c r="BJ112" s="187" t="s">
        <v>696</v>
      </c>
      <c r="BK112" s="187" t="s">
        <v>1374</v>
      </c>
    </row>
    <row r="113" spans="2:63" s="245" customFormat="1" ht="27" x14ac:dyDescent="0.3">
      <c r="B113" s="250"/>
      <c r="D113" s="382" t="s">
        <v>1143</v>
      </c>
      <c r="E113" s="246" t="s">
        <v>5</v>
      </c>
      <c r="F113" s="251" t="s">
        <v>1943</v>
      </c>
      <c r="H113" s="246" t="s">
        <v>5</v>
      </c>
      <c r="L113" s="250"/>
      <c r="M113" s="249"/>
      <c r="N113" s="248"/>
      <c r="O113" s="248"/>
      <c r="P113" s="248"/>
      <c r="Q113" s="248"/>
      <c r="R113" s="248"/>
      <c r="S113" s="248"/>
      <c r="T113" s="247"/>
      <c r="AR113" s="246" t="s">
        <v>1143</v>
      </c>
      <c r="AS113" s="246" t="s">
        <v>76</v>
      </c>
      <c r="AT113" s="245" t="s">
        <v>74</v>
      </c>
      <c r="AU113" s="245" t="s">
        <v>29</v>
      </c>
      <c r="AV113" s="245" t="s">
        <v>66</v>
      </c>
      <c r="AW113" s="246" t="s">
        <v>146</v>
      </c>
    </row>
    <row r="114" spans="2:63" s="226" customFormat="1" x14ac:dyDescent="0.3">
      <c r="B114" s="231"/>
      <c r="D114" s="382" t="s">
        <v>1143</v>
      </c>
      <c r="E114" s="227" t="s">
        <v>5</v>
      </c>
      <c r="F114" s="233" t="s">
        <v>1167</v>
      </c>
      <c r="H114" s="232">
        <v>2.4849999999999999</v>
      </c>
      <c r="L114" s="231"/>
      <c r="M114" s="244"/>
      <c r="N114" s="243"/>
      <c r="O114" s="243"/>
      <c r="P114" s="243"/>
      <c r="Q114" s="243"/>
      <c r="R114" s="243"/>
      <c r="S114" s="243"/>
      <c r="T114" s="242"/>
      <c r="AR114" s="227" t="s">
        <v>1143</v>
      </c>
      <c r="AS114" s="227" t="s">
        <v>76</v>
      </c>
      <c r="AT114" s="226" t="s">
        <v>76</v>
      </c>
      <c r="AU114" s="226" t="s">
        <v>29</v>
      </c>
      <c r="AV114" s="226" t="s">
        <v>66</v>
      </c>
      <c r="AW114" s="227" t="s">
        <v>146</v>
      </c>
    </row>
    <row r="115" spans="2:63" s="226" customFormat="1" x14ac:dyDescent="0.3">
      <c r="B115" s="231"/>
      <c r="D115" s="382" t="s">
        <v>1143</v>
      </c>
      <c r="E115" s="227" t="s">
        <v>5</v>
      </c>
      <c r="F115" s="233" t="s">
        <v>1168</v>
      </c>
      <c r="H115" s="232">
        <v>2.65</v>
      </c>
      <c r="L115" s="231"/>
      <c r="M115" s="244"/>
      <c r="N115" s="243"/>
      <c r="O115" s="243"/>
      <c r="P115" s="243"/>
      <c r="Q115" s="243"/>
      <c r="R115" s="243"/>
      <c r="S115" s="243"/>
      <c r="T115" s="242"/>
      <c r="AR115" s="227" t="s">
        <v>1143</v>
      </c>
      <c r="AS115" s="227" t="s">
        <v>76</v>
      </c>
      <c r="AT115" s="226" t="s">
        <v>76</v>
      </c>
      <c r="AU115" s="226" t="s">
        <v>29</v>
      </c>
      <c r="AV115" s="226" t="s">
        <v>66</v>
      </c>
      <c r="AW115" s="227" t="s">
        <v>146</v>
      </c>
    </row>
    <row r="116" spans="2:63" s="234" customFormat="1" x14ac:dyDescent="0.3">
      <c r="B116" s="239"/>
      <c r="D116" s="382" t="s">
        <v>1143</v>
      </c>
      <c r="E116" s="235" t="s">
        <v>5</v>
      </c>
      <c r="F116" s="241" t="s">
        <v>1155</v>
      </c>
      <c r="H116" s="240">
        <v>5.1349999999999998</v>
      </c>
      <c r="L116" s="239"/>
      <c r="M116" s="238"/>
      <c r="N116" s="237"/>
      <c r="O116" s="237"/>
      <c r="P116" s="237"/>
      <c r="Q116" s="237"/>
      <c r="R116" s="237"/>
      <c r="S116" s="237"/>
      <c r="T116" s="236"/>
      <c r="AR116" s="235" t="s">
        <v>1143</v>
      </c>
      <c r="AS116" s="235" t="s">
        <v>76</v>
      </c>
      <c r="AT116" s="234" t="s">
        <v>696</v>
      </c>
      <c r="AU116" s="234" t="s">
        <v>29</v>
      </c>
      <c r="AV116" s="234" t="s">
        <v>74</v>
      </c>
      <c r="AW116" s="235" t="s">
        <v>146</v>
      </c>
    </row>
    <row r="117" spans="2:63" s="355" customFormat="1" ht="16.5" customHeight="1" x14ac:dyDescent="0.3">
      <c r="B117" s="195"/>
      <c r="C117" s="194" t="s">
        <v>731</v>
      </c>
      <c r="D117" s="194" t="s">
        <v>335</v>
      </c>
      <c r="E117" s="193" t="s">
        <v>1169</v>
      </c>
      <c r="F117" s="359" t="s">
        <v>1170</v>
      </c>
      <c r="G117" s="192" t="s">
        <v>670</v>
      </c>
      <c r="H117" s="191">
        <v>12</v>
      </c>
      <c r="I117" s="360"/>
      <c r="J117" s="360"/>
      <c r="K117" s="359"/>
      <c r="L117" s="184"/>
      <c r="M117" s="261" t="s">
        <v>5</v>
      </c>
      <c r="N117" s="265" t="s">
        <v>37</v>
      </c>
      <c r="O117" s="264">
        <v>0.27400000000000002</v>
      </c>
      <c r="P117" s="264">
        <f>O117*H117</f>
        <v>3.2880000000000003</v>
      </c>
      <c r="Q117" s="264">
        <v>2.64E-3</v>
      </c>
      <c r="R117" s="264">
        <f>Q117*H117</f>
        <v>3.168E-2</v>
      </c>
      <c r="S117" s="264">
        <v>0</v>
      </c>
      <c r="T117" s="263">
        <f>S117*H117</f>
        <v>0</v>
      </c>
      <c r="AP117" s="187" t="s">
        <v>696</v>
      </c>
      <c r="AR117" s="187" t="s">
        <v>335</v>
      </c>
      <c r="AS117" s="187" t="s">
        <v>76</v>
      </c>
      <c r="AW117" s="187" t="s">
        <v>146</v>
      </c>
      <c r="BC117" s="190">
        <f>IF(N117="základní",J117,0)</f>
        <v>0</v>
      </c>
      <c r="BD117" s="190">
        <f>IF(N117="snížená",J117,0)</f>
        <v>0</v>
      </c>
      <c r="BE117" s="190">
        <f>IF(N117="zákl. přenesená",J117,0)</f>
        <v>0</v>
      </c>
      <c r="BF117" s="190">
        <f>IF(N117="sníž. přenesená",J117,0)</f>
        <v>0</v>
      </c>
      <c r="BG117" s="190">
        <f>IF(N117="nulová",J117,0)</f>
        <v>0</v>
      </c>
      <c r="BH117" s="187" t="s">
        <v>74</v>
      </c>
      <c r="BI117" s="190">
        <f>ROUND(I117*H117,2)</f>
        <v>0</v>
      </c>
      <c r="BJ117" s="187" t="s">
        <v>696</v>
      </c>
      <c r="BK117" s="187" t="s">
        <v>1373</v>
      </c>
    </row>
    <row r="118" spans="2:63" s="226" customFormat="1" x14ac:dyDescent="0.3">
      <c r="B118" s="231"/>
      <c r="D118" s="382" t="s">
        <v>1143</v>
      </c>
      <c r="E118" s="227" t="s">
        <v>5</v>
      </c>
      <c r="F118" s="233" t="s">
        <v>1171</v>
      </c>
      <c r="H118" s="232">
        <v>12</v>
      </c>
      <c r="L118" s="231"/>
      <c r="M118" s="244"/>
      <c r="N118" s="243"/>
      <c r="O118" s="243"/>
      <c r="P118" s="243"/>
      <c r="Q118" s="243"/>
      <c r="R118" s="243"/>
      <c r="S118" s="243"/>
      <c r="T118" s="242"/>
      <c r="AR118" s="227" t="s">
        <v>1143</v>
      </c>
      <c r="AS118" s="227" t="s">
        <v>76</v>
      </c>
      <c r="AT118" s="226" t="s">
        <v>76</v>
      </c>
      <c r="AU118" s="226" t="s">
        <v>29</v>
      </c>
      <c r="AV118" s="226" t="s">
        <v>74</v>
      </c>
      <c r="AW118" s="227" t="s">
        <v>146</v>
      </c>
    </row>
    <row r="119" spans="2:63" s="355" customFormat="1" ht="16.5" customHeight="1" x14ac:dyDescent="0.3">
      <c r="B119" s="195"/>
      <c r="C119" s="194" t="s">
        <v>734</v>
      </c>
      <c r="D119" s="194" t="s">
        <v>335</v>
      </c>
      <c r="E119" s="193" t="s">
        <v>1172</v>
      </c>
      <c r="F119" s="359" t="s">
        <v>1173</v>
      </c>
      <c r="G119" s="192" t="s">
        <v>670</v>
      </c>
      <c r="H119" s="191">
        <v>12</v>
      </c>
      <c r="I119" s="360"/>
      <c r="J119" s="360"/>
      <c r="K119" s="359"/>
      <c r="L119" s="184"/>
      <c r="M119" s="261" t="s">
        <v>5</v>
      </c>
      <c r="N119" s="265" t="s">
        <v>37</v>
      </c>
      <c r="O119" s="264">
        <v>9.1999999999999998E-2</v>
      </c>
      <c r="P119" s="264">
        <f>O119*H119</f>
        <v>1.1040000000000001</v>
      </c>
      <c r="Q119" s="264">
        <v>0</v>
      </c>
      <c r="R119" s="264">
        <f>Q119*H119</f>
        <v>0</v>
      </c>
      <c r="S119" s="264">
        <v>0</v>
      </c>
      <c r="T119" s="263">
        <f>S119*H119</f>
        <v>0</v>
      </c>
      <c r="AP119" s="187" t="s">
        <v>696</v>
      </c>
      <c r="AR119" s="187" t="s">
        <v>335</v>
      </c>
      <c r="AS119" s="187" t="s">
        <v>76</v>
      </c>
      <c r="AW119" s="187" t="s">
        <v>146</v>
      </c>
      <c r="BC119" s="190">
        <f>IF(N119="základní",J119,0)</f>
        <v>0</v>
      </c>
      <c r="BD119" s="190">
        <f>IF(N119="snížená",J119,0)</f>
        <v>0</v>
      </c>
      <c r="BE119" s="190">
        <f>IF(N119="zákl. přenesená",J119,0)</f>
        <v>0</v>
      </c>
      <c r="BF119" s="190">
        <f>IF(N119="sníž. přenesená",J119,0)</f>
        <v>0</v>
      </c>
      <c r="BG119" s="190">
        <f>IF(N119="nulová",J119,0)</f>
        <v>0</v>
      </c>
      <c r="BH119" s="187" t="s">
        <v>74</v>
      </c>
      <c r="BI119" s="190">
        <f>ROUND(I119*H119,2)</f>
        <v>0</v>
      </c>
      <c r="BJ119" s="187" t="s">
        <v>696</v>
      </c>
      <c r="BK119" s="187" t="s">
        <v>1372</v>
      </c>
    </row>
    <row r="120" spans="2:63" s="355" customFormat="1" ht="16.5" customHeight="1" x14ac:dyDescent="0.3">
      <c r="B120" s="195"/>
      <c r="C120" s="194" t="s">
        <v>737</v>
      </c>
      <c r="D120" s="194" t="s">
        <v>335</v>
      </c>
      <c r="E120" s="193" t="s">
        <v>1174</v>
      </c>
      <c r="F120" s="359" t="s">
        <v>1175</v>
      </c>
      <c r="G120" s="192" t="s">
        <v>229</v>
      </c>
      <c r="H120" s="191">
        <v>0.20499999999999999</v>
      </c>
      <c r="I120" s="360"/>
      <c r="J120" s="360"/>
      <c r="K120" s="359"/>
      <c r="L120" s="184"/>
      <c r="M120" s="261" t="s">
        <v>5</v>
      </c>
      <c r="N120" s="265" t="s">
        <v>37</v>
      </c>
      <c r="O120" s="264">
        <v>32.820999999999998</v>
      </c>
      <c r="P120" s="264">
        <f>O120*H120</f>
        <v>6.7283049999999989</v>
      </c>
      <c r="Q120" s="264">
        <v>1.0601700000000001</v>
      </c>
      <c r="R120" s="264">
        <f>Q120*H120</f>
        <v>0.21733485</v>
      </c>
      <c r="S120" s="264">
        <v>0</v>
      </c>
      <c r="T120" s="263">
        <f>S120*H120</f>
        <v>0</v>
      </c>
      <c r="AP120" s="187" t="s">
        <v>696</v>
      </c>
      <c r="AR120" s="187" t="s">
        <v>335</v>
      </c>
      <c r="AS120" s="187" t="s">
        <v>76</v>
      </c>
      <c r="AW120" s="187" t="s">
        <v>146</v>
      </c>
      <c r="BC120" s="190">
        <f>IF(N120="základní",J120,0)</f>
        <v>0</v>
      </c>
      <c r="BD120" s="190">
        <f>IF(N120="snížená",J120,0)</f>
        <v>0</v>
      </c>
      <c r="BE120" s="190">
        <f>IF(N120="zákl. přenesená",J120,0)</f>
        <v>0</v>
      </c>
      <c r="BF120" s="190">
        <f>IF(N120="sníž. přenesená",J120,0)</f>
        <v>0</v>
      </c>
      <c r="BG120" s="190">
        <f>IF(N120="nulová",J120,0)</f>
        <v>0</v>
      </c>
      <c r="BH120" s="187" t="s">
        <v>74</v>
      </c>
      <c r="BI120" s="190">
        <f>ROUND(I120*H120,2)</f>
        <v>0</v>
      </c>
      <c r="BJ120" s="187" t="s">
        <v>696</v>
      </c>
      <c r="BK120" s="187" t="s">
        <v>1371</v>
      </c>
    </row>
    <row r="121" spans="2:63" s="226" customFormat="1" x14ac:dyDescent="0.3">
      <c r="B121" s="231"/>
      <c r="D121" s="382" t="s">
        <v>1143</v>
      </c>
      <c r="E121" s="227" t="s">
        <v>5</v>
      </c>
      <c r="F121" s="233" t="s">
        <v>1176</v>
      </c>
      <c r="H121" s="232">
        <v>0.20499999999999999</v>
      </c>
      <c r="L121" s="231"/>
      <c r="M121" s="244"/>
      <c r="N121" s="243"/>
      <c r="O121" s="243"/>
      <c r="P121" s="243"/>
      <c r="Q121" s="243"/>
      <c r="R121" s="243"/>
      <c r="S121" s="243"/>
      <c r="T121" s="242"/>
      <c r="AR121" s="227" t="s">
        <v>1143</v>
      </c>
      <c r="AS121" s="227" t="s">
        <v>76</v>
      </c>
      <c r="AT121" s="226" t="s">
        <v>76</v>
      </c>
      <c r="AU121" s="226" t="s">
        <v>29</v>
      </c>
      <c r="AV121" s="226" t="s">
        <v>74</v>
      </c>
      <c r="AW121" s="227" t="s">
        <v>146</v>
      </c>
    </row>
    <row r="122" spans="2:63" s="355" customFormat="1" ht="16.5" customHeight="1" x14ac:dyDescent="0.3">
      <c r="B122" s="195"/>
      <c r="C122" s="194" t="s">
        <v>672</v>
      </c>
      <c r="D122" s="194" t="s">
        <v>335</v>
      </c>
      <c r="E122" s="193" t="s">
        <v>1177</v>
      </c>
      <c r="F122" s="359" t="s">
        <v>1178</v>
      </c>
      <c r="G122" s="192" t="s">
        <v>229</v>
      </c>
      <c r="H122" s="191">
        <v>0.64</v>
      </c>
      <c r="I122" s="360"/>
      <c r="J122" s="360"/>
      <c r="K122" s="359"/>
      <c r="L122" s="184"/>
      <c r="M122" s="261" t="s">
        <v>5</v>
      </c>
      <c r="N122" s="265" t="s">
        <v>37</v>
      </c>
      <c r="O122" s="264">
        <v>15.231</v>
      </c>
      <c r="P122" s="264">
        <f>O122*H122</f>
        <v>9.7478400000000001</v>
      </c>
      <c r="Q122" s="264">
        <v>1.06277</v>
      </c>
      <c r="R122" s="264">
        <f>Q122*H122</f>
        <v>0.68017280000000002</v>
      </c>
      <c r="S122" s="264">
        <v>0</v>
      </c>
      <c r="T122" s="263">
        <f>S122*H122</f>
        <v>0</v>
      </c>
      <c r="AP122" s="187" t="s">
        <v>696</v>
      </c>
      <c r="AR122" s="187" t="s">
        <v>335</v>
      </c>
      <c r="AS122" s="187" t="s">
        <v>76</v>
      </c>
      <c r="AW122" s="187" t="s">
        <v>146</v>
      </c>
      <c r="BC122" s="190">
        <f>IF(N122="základní",J122,0)</f>
        <v>0</v>
      </c>
      <c r="BD122" s="190">
        <f>IF(N122="snížená",J122,0)</f>
        <v>0</v>
      </c>
      <c r="BE122" s="190">
        <f>IF(N122="zákl. přenesená",J122,0)</f>
        <v>0</v>
      </c>
      <c r="BF122" s="190">
        <f>IF(N122="sníž. přenesená",J122,0)</f>
        <v>0</v>
      </c>
      <c r="BG122" s="190">
        <f>IF(N122="nulová",J122,0)</f>
        <v>0</v>
      </c>
      <c r="BH122" s="187" t="s">
        <v>74</v>
      </c>
      <c r="BI122" s="190">
        <f>ROUND(I122*H122,2)</f>
        <v>0</v>
      </c>
      <c r="BJ122" s="187" t="s">
        <v>696</v>
      </c>
      <c r="BK122" s="187" t="s">
        <v>1370</v>
      </c>
    </row>
    <row r="123" spans="2:63" s="226" customFormat="1" x14ac:dyDescent="0.3">
      <c r="B123" s="231"/>
      <c r="D123" s="382" t="s">
        <v>1143</v>
      </c>
      <c r="E123" s="227" t="s">
        <v>5</v>
      </c>
      <c r="F123" s="233" t="s">
        <v>1179</v>
      </c>
      <c r="H123" s="232">
        <v>0.41099999999999998</v>
      </c>
      <c r="L123" s="231"/>
      <c r="M123" s="244"/>
      <c r="N123" s="243"/>
      <c r="O123" s="243"/>
      <c r="P123" s="243"/>
      <c r="Q123" s="243"/>
      <c r="R123" s="243"/>
      <c r="S123" s="243"/>
      <c r="T123" s="242"/>
      <c r="AR123" s="227" t="s">
        <v>1143</v>
      </c>
      <c r="AS123" s="227" t="s">
        <v>76</v>
      </c>
      <c r="AT123" s="226" t="s">
        <v>76</v>
      </c>
      <c r="AU123" s="226" t="s">
        <v>29</v>
      </c>
      <c r="AV123" s="226" t="s">
        <v>66</v>
      </c>
      <c r="AW123" s="227" t="s">
        <v>146</v>
      </c>
    </row>
    <row r="124" spans="2:63" s="226" customFormat="1" x14ac:dyDescent="0.3">
      <c r="B124" s="231"/>
      <c r="D124" s="382" t="s">
        <v>1143</v>
      </c>
      <c r="E124" s="227" t="s">
        <v>5</v>
      </c>
      <c r="F124" s="233" t="s">
        <v>1942</v>
      </c>
      <c r="H124" s="232">
        <v>0.22900000000000001</v>
      </c>
      <c r="L124" s="231"/>
      <c r="M124" s="244"/>
      <c r="N124" s="243"/>
      <c r="O124" s="243"/>
      <c r="P124" s="243"/>
      <c r="Q124" s="243"/>
      <c r="R124" s="243"/>
      <c r="S124" s="243"/>
      <c r="T124" s="242"/>
      <c r="AR124" s="227" t="s">
        <v>1143</v>
      </c>
      <c r="AS124" s="227" t="s">
        <v>76</v>
      </c>
      <c r="AT124" s="226" t="s">
        <v>76</v>
      </c>
      <c r="AU124" s="226" t="s">
        <v>29</v>
      </c>
      <c r="AV124" s="226" t="s">
        <v>66</v>
      </c>
      <c r="AW124" s="227" t="s">
        <v>146</v>
      </c>
    </row>
    <row r="125" spans="2:63" s="234" customFormat="1" x14ac:dyDescent="0.3">
      <c r="B125" s="239"/>
      <c r="D125" s="382" t="s">
        <v>1143</v>
      </c>
      <c r="E125" s="235" t="s">
        <v>5</v>
      </c>
      <c r="F125" s="241" t="s">
        <v>1155</v>
      </c>
      <c r="H125" s="240">
        <v>0.64</v>
      </c>
      <c r="L125" s="239"/>
      <c r="M125" s="238"/>
      <c r="N125" s="237"/>
      <c r="O125" s="237"/>
      <c r="P125" s="237"/>
      <c r="Q125" s="237"/>
      <c r="R125" s="237"/>
      <c r="S125" s="237"/>
      <c r="T125" s="236"/>
      <c r="AR125" s="235" t="s">
        <v>1143</v>
      </c>
      <c r="AS125" s="235" t="s">
        <v>76</v>
      </c>
      <c r="AT125" s="234" t="s">
        <v>696</v>
      </c>
      <c r="AU125" s="234" t="s">
        <v>29</v>
      </c>
      <c r="AV125" s="234" t="s">
        <v>74</v>
      </c>
      <c r="AW125" s="235" t="s">
        <v>146</v>
      </c>
    </row>
    <row r="126" spans="2:63" s="266" customFormat="1" ht="29.85" customHeight="1" x14ac:dyDescent="0.3">
      <c r="B126" s="276"/>
      <c r="D126" s="268" t="s">
        <v>65</v>
      </c>
      <c r="E126" s="387" t="s">
        <v>692</v>
      </c>
      <c r="F126" s="387" t="s">
        <v>1180</v>
      </c>
      <c r="J126" s="386"/>
      <c r="L126" s="276"/>
      <c r="M126" s="273"/>
      <c r="N126" s="271"/>
      <c r="O126" s="271"/>
      <c r="P126" s="272">
        <f>SUM(P127:P138)</f>
        <v>75.751826000000008</v>
      </c>
      <c r="Q126" s="271"/>
      <c r="R126" s="272">
        <f>SUM(R127:R138)</f>
        <v>17.704865939999998</v>
      </c>
      <c r="S126" s="271"/>
      <c r="T126" s="270">
        <f>SUM(T127:T138)</f>
        <v>0</v>
      </c>
      <c r="AP126" s="268" t="s">
        <v>74</v>
      </c>
      <c r="AR126" s="269" t="s">
        <v>65</v>
      </c>
      <c r="AS126" s="269" t="s">
        <v>74</v>
      </c>
      <c r="AW126" s="268" t="s">
        <v>146</v>
      </c>
      <c r="BI126" s="267">
        <f>SUM(BI127:BI138)</f>
        <v>0</v>
      </c>
    </row>
    <row r="127" spans="2:63" s="355" customFormat="1" ht="25.5" customHeight="1" x14ac:dyDescent="0.3">
      <c r="B127" s="195"/>
      <c r="C127" s="194" t="s">
        <v>676</v>
      </c>
      <c r="D127" s="194" t="s">
        <v>335</v>
      </c>
      <c r="E127" s="193" t="s">
        <v>1181</v>
      </c>
      <c r="F127" s="359" t="s">
        <v>1182</v>
      </c>
      <c r="G127" s="192" t="s">
        <v>470</v>
      </c>
      <c r="H127" s="191">
        <v>25</v>
      </c>
      <c r="I127" s="360"/>
      <c r="J127" s="360"/>
      <c r="K127" s="359"/>
      <c r="L127" s="184"/>
      <c r="M127" s="261" t="s">
        <v>5</v>
      </c>
      <c r="N127" s="265" t="s">
        <v>37</v>
      </c>
      <c r="O127" s="264">
        <v>0.55100000000000005</v>
      </c>
      <c r="P127" s="264">
        <f>O127*H127</f>
        <v>13.775</v>
      </c>
      <c r="Q127" s="264">
        <v>0.12021</v>
      </c>
      <c r="R127" s="264">
        <f>Q127*H127</f>
        <v>3.0052499999999998</v>
      </c>
      <c r="S127" s="264">
        <v>0</v>
      </c>
      <c r="T127" s="263">
        <f>S127*H127</f>
        <v>0</v>
      </c>
      <c r="AP127" s="187" t="s">
        <v>696</v>
      </c>
      <c r="AR127" s="187" t="s">
        <v>335</v>
      </c>
      <c r="AS127" s="187" t="s">
        <v>76</v>
      </c>
      <c r="AW127" s="187" t="s">
        <v>146</v>
      </c>
      <c r="BC127" s="190">
        <f>IF(N127="základní",J127,0)</f>
        <v>0</v>
      </c>
      <c r="BD127" s="190">
        <f>IF(N127="snížená",J127,0)</f>
        <v>0</v>
      </c>
      <c r="BE127" s="190">
        <f>IF(N127="zákl. přenesená",J127,0)</f>
        <v>0</v>
      </c>
      <c r="BF127" s="190">
        <f>IF(N127="sníž. přenesená",J127,0)</f>
        <v>0</v>
      </c>
      <c r="BG127" s="190">
        <f>IF(N127="nulová",J127,0)</f>
        <v>0</v>
      </c>
      <c r="BH127" s="187" t="s">
        <v>74</v>
      </c>
      <c r="BI127" s="190">
        <f>ROUND(I127*H127,2)</f>
        <v>0</v>
      </c>
      <c r="BJ127" s="187" t="s">
        <v>696</v>
      </c>
      <c r="BK127" s="187" t="s">
        <v>1369</v>
      </c>
    </row>
    <row r="128" spans="2:63" s="245" customFormat="1" x14ac:dyDescent="0.3">
      <c r="B128" s="250"/>
      <c r="D128" s="382" t="s">
        <v>1143</v>
      </c>
      <c r="E128" s="246" t="s">
        <v>5</v>
      </c>
      <c r="F128" s="251" t="s">
        <v>1183</v>
      </c>
      <c r="H128" s="246" t="s">
        <v>5</v>
      </c>
      <c r="L128" s="250"/>
      <c r="M128" s="249"/>
      <c r="N128" s="248"/>
      <c r="O128" s="248"/>
      <c r="P128" s="248"/>
      <c r="Q128" s="248"/>
      <c r="R128" s="248"/>
      <c r="S128" s="248"/>
      <c r="T128" s="247"/>
      <c r="AR128" s="246" t="s">
        <v>1143</v>
      </c>
      <c r="AS128" s="246" t="s">
        <v>76</v>
      </c>
      <c r="AT128" s="245" t="s">
        <v>74</v>
      </c>
      <c r="AU128" s="245" t="s">
        <v>29</v>
      </c>
      <c r="AV128" s="245" t="s">
        <v>66</v>
      </c>
      <c r="AW128" s="246" t="s">
        <v>146</v>
      </c>
    </row>
    <row r="129" spans="2:63" s="226" customFormat="1" x14ac:dyDescent="0.3">
      <c r="B129" s="231"/>
      <c r="D129" s="382" t="s">
        <v>1143</v>
      </c>
      <c r="E129" s="227" t="s">
        <v>5</v>
      </c>
      <c r="F129" s="233" t="s">
        <v>761</v>
      </c>
      <c r="H129" s="232">
        <v>25</v>
      </c>
      <c r="L129" s="231"/>
      <c r="M129" s="244"/>
      <c r="N129" s="243"/>
      <c r="O129" s="243"/>
      <c r="P129" s="243"/>
      <c r="Q129" s="243"/>
      <c r="R129" s="243"/>
      <c r="S129" s="243"/>
      <c r="T129" s="242"/>
      <c r="AR129" s="227" t="s">
        <v>1143</v>
      </c>
      <c r="AS129" s="227" t="s">
        <v>76</v>
      </c>
      <c r="AT129" s="226" t="s">
        <v>76</v>
      </c>
      <c r="AU129" s="226" t="s">
        <v>29</v>
      </c>
      <c r="AV129" s="226" t="s">
        <v>66</v>
      </c>
      <c r="AW129" s="227" t="s">
        <v>146</v>
      </c>
    </row>
    <row r="130" spans="2:63" s="234" customFormat="1" x14ac:dyDescent="0.3">
      <c r="B130" s="239"/>
      <c r="D130" s="382" t="s">
        <v>1143</v>
      </c>
      <c r="E130" s="235" t="s">
        <v>5</v>
      </c>
      <c r="F130" s="241" t="s">
        <v>1155</v>
      </c>
      <c r="H130" s="240">
        <v>25</v>
      </c>
      <c r="L130" s="239"/>
      <c r="M130" s="238"/>
      <c r="N130" s="237"/>
      <c r="O130" s="237"/>
      <c r="P130" s="237"/>
      <c r="Q130" s="237"/>
      <c r="R130" s="237"/>
      <c r="S130" s="237"/>
      <c r="T130" s="236"/>
      <c r="AR130" s="235" t="s">
        <v>1143</v>
      </c>
      <c r="AS130" s="235" t="s">
        <v>76</v>
      </c>
      <c r="AT130" s="234" t="s">
        <v>696</v>
      </c>
      <c r="AU130" s="234" t="s">
        <v>29</v>
      </c>
      <c r="AV130" s="234" t="s">
        <v>74</v>
      </c>
      <c r="AW130" s="235" t="s">
        <v>146</v>
      </c>
    </row>
    <row r="131" spans="2:63" s="355" customFormat="1" ht="16.5" customHeight="1" x14ac:dyDescent="0.3">
      <c r="B131" s="195"/>
      <c r="C131" s="194" t="s">
        <v>728</v>
      </c>
      <c r="D131" s="194" t="s">
        <v>335</v>
      </c>
      <c r="E131" s="193" t="s">
        <v>1941</v>
      </c>
      <c r="F131" s="359" t="s">
        <v>1940</v>
      </c>
      <c r="G131" s="192" t="s">
        <v>1161</v>
      </c>
      <c r="H131" s="191">
        <v>15.471</v>
      </c>
      <c r="I131" s="360"/>
      <c r="J131" s="360"/>
      <c r="K131" s="359"/>
      <c r="L131" s="184"/>
      <c r="M131" s="261" t="s">
        <v>5</v>
      </c>
      <c r="N131" s="265" t="s">
        <v>37</v>
      </c>
      <c r="O131" s="264">
        <v>4.0060000000000002</v>
      </c>
      <c r="P131" s="264">
        <f>O131*H131</f>
        <v>61.976826000000003</v>
      </c>
      <c r="Q131" s="264">
        <v>0.95013999999999998</v>
      </c>
      <c r="R131" s="264">
        <f>Q131*H131</f>
        <v>14.699615939999999</v>
      </c>
      <c r="S131" s="264">
        <v>0</v>
      </c>
      <c r="T131" s="263">
        <f>S131*H131</f>
        <v>0</v>
      </c>
      <c r="AP131" s="187" t="s">
        <v>696</v>
      </c>
      <c r="AR131" s="187" t="s">
        <v>335</v>
      </c>
      <c r="AS131" s="187" t="s">
        <v>76</v>
      </c>
      <c r="AW131" s="187" t="s">
        <v>146</v>
      </c>
      <c r="BC131" s="190">
        <f>IF(N131="základní",J131,0)</f>
        <v>0</v>
      </c>
      <c r="BD131" s="190">
        <f>IF(N131="snížená",J131,0)</f>
        <v>0</v>
      </c>
      <c r="BE131" s="190">
        <f>IF(N131="zákl. přenesená",J131,0)</f>
        <v>0</v>
      </c>
      <c r="BF131" s="190">
        <f>IF(N131="sníž. přenesená",J131,0)</f>
        <v>0</v>
      </c>
      <c r="BG131" s="190">
        <f>IF(N131="nulová",J131,0)</f>
        <v>0</v>
      </c>
      <c r="BH131" s="187" t="s">
        <v>74</v>
      </c>
      <c r="BI131" s="190">
        <f>ROUND(I131*H131,2)</f>
        <v>0</v>
      </c>
      <c r="BJ131" s="187" t="s">
        <v>696</v>
      </c>
      <c r="BK131" s="187" t="s">
        <v>1368</v>
      </c>
    </row>
    <row r="132" spans="2:63" s="245" customFormat="1" x14ac:dyDescent="0.3">
      <c r="B132" s="250"/>
      <c r="D132" s="382" t="s">
        <v>1143</v>
      </c>
      <c r="E132" s="246" t="s">
        <v>5</v>
      </c>
      <c r="F132" s="251" t="s">
        <v>1184</v>
      </c>
      <c r="H132" s="246" t="s">
        <v>5</v>
      </c>
      <c r="L132" s="250"/>
      <c r="M132" s="249"/>
      <c r="N132" s="248"/>
      <c r="O132" s="248"/>
      <c r="P132" s="248"/>
      <c r="Q132" s="248"/>
      <c r="R132" s="248"/>
      <c r="S132" s="248"/>
      <c r="T132" s="247"/>
      <c r="AR132" s="246" t="s">
        <v>1143</v>
      </c>
      <c r="AS132" s="246" t="s">
        <v>76</v>
      </c>
      <c r="AT132" s="245" t="s">
        <v>74</v>
      </c>
      <c r="AU132" s="245" t="s">
        <v>29</v>
      </c>
      <c r="AV132" s="245" t="s">
        <v>66</v>
      </c>
      <c r="AW132" s="246" t="s">
        <v>146</v>
      </c>
    </row>
    <row r="133" spans="2:63" s="226" customFormat="1" x14ac:dyDescent="0.3">
      <c r="B133" s="231"/>
      <c r="D133" s="382" t="s">
        <v>1143</v>
      </c>
      <c r="E133" s="227" t="s">
        <v>5</v>
      </c>
      <c r="F133" s="233" t="s">
        <v>1939</v>
      </c>
      <c r="H133" s="232">
        <v>75.960999999999999</v>
      </c>
      <c r="L133" s="231"/>
      <c r="M133" s="244"/>
      <c r="N133" s="243"/>
      <c r="O133" s="243"/>
      <c r="P133" s="243"/>
      <c r="Q133" s="243"/>
      <c r="R133" s="243"/>
      <c r="S133" s="243"/>
      <c r="T133" s="242"/>
      <c r="AR133" s="227" t="s">
        <v>1143</v>
      </c>
      <c r="AS133" s="227" t="s">
        <v>76</v>
      </c>
      <c r="AT133" s="226" t="s">
        <v>76</v>
      </c>
      <c r="AU133" s="226" t="s">
        <v>29</v>
      </c>
      <c r="AV133" s="226" t="s">
        <v>66</v>
      </c>
      <c r="AW133" s="227" t="s">
        <v>146</v>
      </c>
    </row>
    <row r="134" spans="2:63" s="226" customFormat="1" x14ac:dyDescent="0.3">
      <c r="B134" s="231"/>
      <c r="D134" s="382" t="s">
        <v>1143</v>
      </c>
      <c r="E134" s="227" t="s">
        <v>5</v>
      </c>
      <c r="F134" s="233" t="s">
        <v>1185</v>
      </c>
      <c r="H134" s="232">
        <v>-4</v>
      </c>
      <c r="L134" s="231"/>
      <c r="M134" s="244"/>
      <c r="N134" s="243"/>
      <c r="O134" s="243"/>
      <c r="P134" s="243"/>
      <c r="Q134" s="243"/>
      <c r="R134" s="243"/>
      <c r="S134" s="243"/>
      <c r="T134" s="242"/>
      <c r="AR134" s="227" t="s">
        <v>1143</v>
      </c>
      <c r="AS134" s="227" t="s">
        <v>76</v>
      </c>
      <c r="AT134" s="226" t="s">
        <v>76</v>
      </c>
      <c r="AU134" s="226" t="s">
        <v>29</v>
      </c>
      <c r="AV134" s="226" t="s">
        <v>66</v>
      </c>
      <c r="AW134" s="227" t="s">
        <v>146</v>
      </c>
    </row>
    <row r="135" spans="2:63" s="226" customFormat="1" x14ac:dyDescent="0.3">
      <c r="B135" s="231"/>
      <c r="D135" s="382" t="s">
        <v>1143</v>
      </c>
      <c r="E135" s="227" t="s">
        <v>5</v>
      </c>
      <c r="F135" s="233" t="s">
        <v>1186</v>
      </c>
      <c r="H135" s="232">
        <v>-7.5</v>
      </c>
      <c r="L135" s="231"/>
      <c r="M135" s="244"/>
      <c r="N135" s="243"/>
      <c r="O135" s="243"/>
      <c r="P135" s="243"/>
      <c r="Q135" s="243"/>
      <c r="R135" s="243"/>
      <c r="S135" s="243"/>
      <c r="T135" s="242"/>
      <c r="AR135" s="227" t="s">
        <v>1143</v>
      </c>
      <c r="AS135" s="227" t="s">
        <v>76</v>
      </c>
      <c r="AT135" s="226" t="s">
        <v>76</v>
      </c>
      <c r="AU135" s="226" t="s">
        <v>29</v>
      </c>
      <c r="AV135" s="226" t="s">
        <v>66</v>
      </c>
      <c r="AW135" s="227" t="s">
        <v>146</v>
      </c>
    </row>
    <row r="136" spans="2:63" s="234" customFormat="1" x14ac:dyDescent="0.3">
      <c r="B136" s="239"/>
      <c r="D136" s="382" t="s">
        <v>1143</v>
      </c>
      <c r="E136" s="235" t="s">
        <v>5</v>
      </c>
      <c r="F136" s="241" t="s">
        <v>1155</v>
      </c>
      <c r="H136" s="240">
        <v>64.460999999999999</v>
      </c>
      <c r="L136" s="239"/>
      <c r="M136" s="238"/>
      <c r="N136" s="237"/>
      <c r="O136" s="237"/>
      <c r="P136" s="237"/>
      <c r="Q136" s="237"/>
      <c r="R136" s="237"/>
      <c r="S136" s="237"/>
      <c r="T136" s="236"/>
      <c r="AR136" s="235" t="s">
        <v>1143</v>
      </c>
      <c r="AS136" s="235" t="s">
        <v>76</v>
      </c>
      <c r="AT136" s="234" t="s">
        <v>696</v>
      </c>
      <c r="AU136" s="234" t="s">
        <v>29</v>
      </c>
      <c r="AV136" s="234" t="s">
        <v>66</v>
      </c>
      <c r="AW136" s="235" t="s">
        <v>146</v>
      </c>
    </row>
    <row r="137" spans="2:63" s="226" customFormat="1" x14ac:dyDescent="0.3">
      <c r="B137" s="231"/>
      <c r="D137" s="382" t="s">
        <v>1143</v>
      </c>
      <c r="E137" s="227" t="s">
        <v>5</v>
      </c>
      <c r="F137" s="233" t="s">
        <v>1938</v>
      </c>
      <c r="H137" s="232">
        <v>15.471</v>
      </c>
      <c r="L137" s="231"/>
      <c r="M137" s="244"/>
      <c r="N137" s="243"/>
      <c r="O137" s="243"/>
      <c r="P137" s="243"/>
      <c r="Q137" s="243"/>
      <c r="R137" s="243"/>
      <c r="S137" s="243"/>
      <c r="T137" s="242"/>
      <c r="AR137" s="227" t="s">
        <v>1143</v>
      </c>
      <c r="AS137" s="227" t="s">
        <v>76</v>
      </c>
      <c r="AT137" s="226" t="s">
        <v>76</v>
      </c>
      <c r="AU137" s="226" t="s">
        <v>29</v>
      </c>
      <c r="AV137" s="226" t="s">
        <v>66</v>
      </c>
      <c r="AW137" s="227" t="s">
        <v>146</v>
      </c>
    </row>
    <row r="138" spans="2:63" s="234" customFormat="1" x14ac:dyDescent="0.3">
      <c r="B138" s="239"/>
      <c r="D138" s="382" t="s">
        <v>1143</v>
      </c>
      <c r="E138" s="235" t="s">
        <v>5</v>
      </c>
      <c r="F138" s="241" t="s">
        <v>1155</v>
      </c>
      <c r="H138" s="240">
        <v>15.471</v>
      </c>
      <c r="L138" s="239"/>
      <c r="M138" s="238"/>
      <c r="N138" s="237"/>
      <c r="O138" s="237"/>
      <c r="P138" s="237"/>
      <c r="Q138" s="237"/>
      <c r="R138" s="237"/>
      <c r="S138" s="237"/>
      <c r="T138" s="236"/>
      <c r="AR138" s="235" t="s">
        <v>1143</v>
      </c>
      <c r="AS138" s="235" t="s">
        <v>76</v>
      </c>
      <c r="AT138" s="234" t="s">
        <v>696</v>
      </c>
      <c r="AU138" s="234" t="s">
        <v>29</v>
      </c>
      <c r="AV138" s="234" t="s">
        <v>74</v>
      </c>
      <c r="AW138" s="235" t="s">
        <v>146</v>
      </c>
    </row>
    <row r="139" spans="2:63" s="266" customFormat="1" ht="29.85" customHeight="1" x14ac:dyDescent="0.3">
      <c r="B139" s="276"/>
      <c r="D139" s="268" t="s">
        <v>65</v>
      </c>
      <c r="E139" s="387" t="s">
        <v>684</v>
      </c>
      <c r="F139" s="387" t="s">
        <v>1187</v>
      </c>
      <c r="J139" s="386"/>
      <c r="L139" s="276"/>
      <c r="M139" s="273"/>
      <c r="N139" s="271"/>
      <c r="O139" s="271"/>
      <c r="P139" s="272">
        <f>SUM(P140:P185)</f>
        <v>243.51687999999999</v>
      </c>
      <c r="Q139" s="271"/>
      <c r="R139" s="272">
        <f>SUM(R140:R185)</f>
        <v>58.553883389999996</v>
      </c>
      <c r="S139" s="271"/>
      <c r="T139" s="270">
        <f>SUM(T140:T185)</f>
        <v>0</v>
      </c>
      <c r="AP139" s="268" t="s">
        <v>74</v>
      </c>
      <c r="AR139" s="269" t="s">
        <v>65</v>
      </c>
      <c r="AS139" s="269" t="s">
        <v>74</v>
      </c>
      <c r="AW139" s="268" t="s">
        <v>146</v>
      </c>
      <c r="BI139" s="267">
        <f>SUM(BI140:BI185)</f>
        <v>0</v>
      </c>
    </row>
    <row r="140" spans="2:63" s="355" customFormat="1" ht="25.5" customHeight="1" x14ac:dyDescent="0.3">
      <c r="B140" s="195"/>
      <c r="C140" s="194" t="s">
        <v>751</v>
      </c>
      <c r="D140" s="194" t="s">
        <v>335</v>
      </c>
      <c r="E140" s="193" t="s">
        <v>1188</v>
      </c>
      <c r="F140" s="359" t="s">
        <v>1189</v>
      </c>
      <c r="G140" s="192" t="s">
        <v>670</v>
      </c>
      <c r="H140" s="191">
        <v>243.54499999999999</v>
      </c>
      <c r="I140" s="360"/>
      <c r="J140" s="360"/>
      <c r="K140" s="359"/>
      <c r="L140" s="184"/>
      <c r="M140" s="261" t="s">
        <v>5</v>
      </c>
      <c r="N140" s="265" t="s">
        <v>37</v>
      </c>
      <c r="O140" s="264">
        <v>0.34399999999999997</v>
      </c>
      <c r="P140" s="264">
        <f>O140*H140</f>
        <v>83.779479999999992</v>
      </c>
      <c r="Q140" s="264">
        <v>1.7000000000000001E-2</v>
      </c>
      <c r="R140" s="264">
        <f>Q140*H140</f>
        <v>4.1402650000000003</v>
      </c>
      <c r="S140" s="264">
        <v>0</v>
      </c>
      <c r="T140" s="263">
        <f>S140*H140</f>
        <v>0</v>
      </c>
      <c r="AP140" s="187" t="s">
        <v>696</v>
      </c>
      <c r="AR140" s="187" t="s">
        <v>335</v>
      </c>
      <c r="AS140" s="187" t="s">
        <v>76</v>
      </c>
      <c r="AW140" s="187" t="s">
        <v>146</v>
      </c>
      <c r="BC140" s="190">
        <f>IF(N140="základní",J140,0)</f>
        <v>0</v>
      </c>
      <c r="BD140" s="190">
        <f>IF(N140="snížená",J140,0)</f>
        <v>0</v>
      </c>
      <c r="BE140" s="190">
        <f>IF(N140="zákl. přenesená",J140,0)</f>
        <v>0</v>
      </c>
      <c r="BF140" s="190">
        <f>IF(N140="sníž. přenesená",J140,0)</f>
        <v>0</v>
      </c>
      <c r="BG140" s="190">
        <f>IF(N140="nulová",J140,0)</f>
        <v>0</v>
      </c>
      <c r="BH140" s="187" t="s">
        <v>74</v>
      </c>
      <c r="BI140" s="190">
        <f>ROUND(I140*H140,2)</f>
        <v>0</v>
      </c>
      <c r="BJ140" s="187" t="s">
        <v>696</v>
      </c>
      <c r="BK140" s="187" t="s">
        <v>1367</v>
      </c>
    </row>
    <row r="141" spans="2:63" s="226" customFormat="1" x14ac:dyDescent="0.3">
      <c r="B141" s="231"/>
      <c r="D141" s="382" t="s">
        <v>1143</v>
      </c>
      <c r="E141" s="227" t="s">
        <v>5</v>
      </c>
      <c r="F141" s="233" t="s">
        <v>1190</v>
      </c>
      <c r="H141" s="232">
        <v>243.54499999999999</v>
      </c>
      <c r="L141" s="231"/>
      <c r="M141" s="244"/>
      <c r="N141" s="243"/>
      <c r="O141" s="243"/>
      <c r="P141" s="243"/>
      <c r="Q141" s="243"/>
      <c r="R141" s="243"/>
      <c r="S141" s="243"/>
      <c r="T141" s="242"/>
      <c r="AR141" s="227" t="s">
        <v>1143</v>
      </c>
      <c r="AS141" s="227" t="s">
        <v>76</v>
      </c>
      <c r="AT141" s="226" t="s">
        <v>76</v>
      </c>
      <c r="AU141" s="226" t="s">
        <v>29</v>
      </c>
      <c r="AV141" s="226" t="s">
        <v>66</v>
      </c>
      <c r="AW141" s="227" t="s">
        <v>146</v>
      </c>
    </row>
    <row r="142" spans="2:63" s="234" customFormat="1" x14ac:dyDescent="0.3">
      <c r="B142" s="239"/>
      <c r="D142" s="382" t="s">
        <v>1143</v>
      </c>
      <c r="E142" s="235" t="s">
        <v>5</v>
      </c>
      <c r="F142" s="241" t="s">
        <v>1155</v>
      </c>
      <c r="H142" s="240">
        <v>243.54499999999999</v>
      </c>
      <c r="L142" s="239"/>
      <c r="M142" s="238"/>
      <c r="N142" s="237"/>
      <c r="O142" s="237"/>
      <c r="P142" s="237"/>
      <c r="Q142" s="237"/>
      <c r="R142" s="237"/>
      <c r="S142" s="237"/>
      <c r="T142" s="236"/>
      <c r="AR142" s="235" t="s">
        <v>1143</v>
      </c>
      <c r="AS142" s="235" t="s">
        <v>76</v>
      </c>
      <c r="AT142" s="234" t="s">
        <v>696</v>
      </c>
      <c r="AU142" s="234" t="s">
        <v>29</v>
      </c>
      <c r="AV142" s="234" t="s">
        <v>74</v>
      </c>
      <c r="AW142" s="235" t="s">
        <v>146</v>
      </c>
    </row>
    <row r="143" spans="2:63" s="355" customFormat="1" ht="16.5" customHeight="1" x14ac:dyDescent="0.3">
      <c r="B143" s="195"/>
      <c r="C143" s="194" t="s">
        <v>11</v>
      </c>
      <c r="D143" s="194" t="s">
        <v>335</v>
      </c>
      <c r="E143" s="193" t="s">
        <v>1191</v>
      </c>
      <c r="F143" s="359" t="s">
        <v>1192</v>
      </c>
      <c r="G143" s="192" t="s">
        <v>670</v>
      </c>
      <c r="H143" s="191">
        <v>80</v>
      </c>
      <c r="I143" s="360"/>
      <c r="J143" s="360"/>
      <c r="K143" s="359"/>
      <c r="L143" s="184"/>
      <c r="M143" s="261" t="s">
        <v>5</v>
      </c>
      <c r="N143" s="265" t="s">
        <v>37</v>
      </c>
      <c r="O143" s="264">
        <v>0.08</v>
      </c>
      <c r="P143" s="264">
        <f>O143*H143</f>
        <v>6.4</v>
      </c>
      <c r="Q143" s="264">
        <v>0</v>
      </c>
      <c r="R143" s="264">
        <f>Q143*H143</f>
        <v>0</v>
      </c>
      <c r="S143" s="264">
        <v>0</v>
      </c>
      <c r="T143" s="263">
        <f>S143*H143</f>
        <v>0</v>
      </c>
      <c r="AP143" s="187" t="s">
        <v>696</v>
      </c>
      <c r="AR143" s="187" t="s">
        <v>335</v>
      </c>
      <c r="AS143" s="187" t="s">
        <v>76</v>
      </c>
      <c r="AW143" s="187" t="s">
        <v>146</v>
      </c>
      <c r="BC143" s="190">
        <f>IF(N143="základní",J143,0)</f>
        <v>0</v>
      </c>
      <c r="BD143" s="190">
        <f>IF(N143="snížená",J143,0)</f>
        <v>0</v>
      </c>
      <c r="BE143" s="190">
        <f>IF(N143="zákl. přenesená",J143,0)</f>
        <v>0</v>
      </c>
      <c r="BF143" s="190">
        <f>IF(N143="sníž. přenesená",J143,0)</f>
        <v>0</v>
      </c>
      <c r="BG143" s="190">
        <f>IF(N143="nulová",J143,0)</f>
        <v>0</v>
      </c>
      <c r="BH143" s="187" t="s">
        <v>74</v>
      </c>
      <c r="BI143" s="190">
        <f>ROUND(I143*H143,2)</f>
        <v>0</v>
      </c>
      <c r="BJ143" s="187" t="s">
        <v>696</v>
      </c>
      <c r="BK143" s="187" t="s">
        <v>1366</v>
      </c>
    </row>
    <row r="144" spans="2:63" s="226" customFormat="1" x14ac:dyDescent="0.3">
      <c r="B144" s="231"/>
      <c r="D144" s="382" t="s">
        <v>1143</v>
      </c>
      <c r="E144" s="227" t="s">
        <v>5</v>
      </c>
      <c r="F144" s="233" t="s">
        <v>1193</v>
      </c>
      <c r="H144" s="232">
        <v>80</v>
      </c>
      <c r="L144" s="231"/>
      <c r="M144" s="244"/>
      <c r="N144" s="243"/>
      <c r="O144" s="243"/>
      <c r="P144" s="243"/>
      <c r="Q144" s="243"/>
      <c r="R144" s="243"/>
      <c r="S144" s="243"/>
      <c r="T144" s="242"/>
      <c r="AR144" s="227" t="s">
        <v>1143</v>
      </c>
      <c r="AS144" s="227" t="s">
        <v>76</v>
      </c>
      <c r="AT144" s="226" t="s">
        <v>76</v>
      </c>
      <c r="AU144" s="226" t="s">
        <v>29</v>
      </c>
      <c r="AV144" s="226" t="s">
        <v>66</v>
      </c>
      <c r="AW144" s="227" t="s">
        <v>146</v>
      </c>
    </row>
    <row r="145" spans="2:63" s="234" customFormat="1" x14ac:dyDescent="0.3">
      <c r="B145" s="239"/>
      <c r="D145" s="382" t="s">
        <v>1143</v>
      </c>
      <c r="E145" s="235" t="s">
        <v>5</v>
      </c>
      <c r="F145" s="241" t="s">
        <v>1155</v>
      </c>
      <c r="H145" s="240">
        <v>80</v>
      </c>
      <c r="L145" s="239"/>
      <c r="M145" s="238"/>
      <c r="N145" s="237"/>
      <c r="O145" s="237"/>
      <c r="P145" s="237"/>
      <c r="Q145" s="237"/>
      <c r="R145" s="237"/>
      <c r="S145" s="237"/>
      <c r="T145" s="236"/>
      <c r="AR145" s="235" t="s">
        <v>1143</v>
      </c>
      <c r="AS145" s="235" t="s">
        <v>76</v>
      </c>
      <c r="AT145" s="234" t="s">
        <v>696</v>
      </c>
      <c r="AU145" s="234" t="s">
        <v>29</v>
      </c>
      <c r="AV145" s="234" t="s">
        <v>74</v>
      </c>
      <c r="AW145" s="235" t="s">
        <v>146</v>
      </c>
    </row>
    <row r="146" spans="2:63" s="355" customFormat="1" ht="25.5" customHeight="1" x14ac:dyDescent="0.3">
      <c r="B146" s="195"/>
      <c r="C146" s="194" t="s">
        <v>154</v>
      </c>
      <c r="D146" s="194" t="s">
        <v>335</v>
      </c>
      <c r="E146" s="193" t="s">
        <v>1194</v>
      </c>
      <c r="F146" s="359" t="s">
        <v>1195</v>
      </c>
      <c r="G146" s="192" t="s">
        <v>1161</v>
      </c>
      <c r="H146" s="191">
        <v>6.75</v>
      </c>
      <c r="I146" s="360"/>
      <c r="J146" s="360"/>
      <c r="K146" s="359"/>
      <c r="L146" s="184"/>
      <c r="M146" s="261" t="s">
        <v>5</v>
      </c>
      <c r="N146" s="265" t="s">
        <v>37</v>
      </c>
      <c r="O146" s="264">
        <v>4.4000000000000004</v>
      </c>
      <c r="P146" s="264">
        <f>O146*H146</f>
        <v>29.700000000000003</v>
      </c>
      <c r="Q146" s="264">
        <v>2.2563399999999998</v>
      </c>
      <c r="R146" s="264">
        <f>Q146*H146</f>
        <v>15.230294999999998</v>
      </c>
      <c r="S146" s="264">
        <v>0</v>
      </c>
      <c r="T146" s="263">
        <f>S146*H146</f>
        <v>0</v>
      </c>
      <c r="AP146" s="187" t="s">
        <v>696</v>
      </c>
      <c r="AR146" s="187" t="s">
        <v>335</v>
      </c>
      <c r="AS146" s="187" t="s">
        <v>76</v>
      </c>
      <c r="AW146" s="187" t="s">
        <v>146</v>
      </c>
      <c r="BC146" s="190">
        <f>IF(N146="základní",J146,0)</f>
        <v>0</v>
      </c>
      <c r="BD146" s="190">
        <f>IF(N146="snížená",J146,0)</f>
        <v>0</v>
      </c>
      <c r="BE146" s="190">
        <f>IF(N146="zákl. přenesená",J146,0)</f>
        <v>0</v>
      </c>
      <c r="BF146" s="190">
        <f>IF(N146="sníž. přenesená",J146,0)</f>
        <v>0</v>
      </c>
      <c r="BG146" s="190">
        <f>IF(N146="nulová",J146,0)</f>
        <v>0</v>
      </c>
      <c r="BH146" s="187" t="s">
        <v>74</v>
      </c>
      <c r="BI146" s="190">
        <f>ROUND(I146*H146,2)</f>
        <v>0</v>
      </c>
      <c r="BJ146" s="187" t="s">
        <v>696</v>
      </c>
      <c r="BK146" s="187" t="s">
        <v>1365</v>
      </c>
    </row>
    <row r="147" spans="2:63" s="245" customFormat="1" x14ac:dyDescent="0.3">
      <c r="B147" s="250"/>
      <c r="D147" s="382" t="s">
        <v>1143</v>
      </c>
      <c r="E147" s="246" t="s">
        <v>5</v>
      </c>
      <c r="F147" s="251" t="s">
        <v>1196</v>
      </c>
      <c r="H147" s="246" t="s">
        <v>5</v>
      </c>
      <c r="L147" s="250"/>
      <c r="M147" s="249"/>
      <c r="N147" s="248"/>
      <c r="O147" s="248"/>
      <c r="P147" s="248"/>
      <c r="Q147" s="248"/>
      <c r="R147" s="248"/>
      <c r="S147" s="248"/>
      <c r="T147" s="247"/>
      <c r="AR147" s="246" t="s">
        <v>1143</v>
      </c>
      <c r="AS147" s="246" t="s">
        <v>76</v>
      </c>
      <c r="AT147" s="245" t="s">
        <v>74</v>
      </c>
      <c r="AU147" s="245" t="s">
        <v>29</v>
      </c>
      <c r="AV147" s="245" t="s">
        <v>66</v>
      </c>
      <c r="AW147" s="246" t="s">
        <v>146</v>
      </c>
    </row>
    <row r="148" spans="2:63" s="226" customFormat="1" x14ac:dyDescent="0.3">
      <c r="B148" s="231"/>
      <c r="D148" s="382" t="s">
        <v>1143</v>
      </c>
      <c r="E148" s="227" t="s">
        <v>5</v>
      </c>
      <c r="F148" s="233" t="s">
        <v>1197</v>
      </c>
      <c r="H148" s="232">
        <v>6.75</v>
      </c>
      <c r="L148" s="231"/>
      <c r="M148" s="244"/>
      <c r="N148" s="243"/>
      <c r="O148" s="243"/>
      <c r="P148" s="243"/>
      <c r="Q148" s="243"/>
      <c r="R148" s="243"/>
      <c r="S148" s="243"/>
      <c r="T148" s="242"/>
      <c r="AR148" s="227" t="s">
        <v>1143</v>
      </c>
      <c r="AS148" s="227" t="s">
        <v>76</v>
      </c>
      <c r="AT148" s="226" t="s">
        <v>76</v>
      </c>
      <c r="AU148" s="226" t="s">
        <v>29</v>
      </c>
      <c r="AV148" s="226" t="s">
        <v>66</v>
      </c>
      <c r="AW148" s="227" t="s">
        <v>146</v>
      </c>
    </row>
    <row r="149" spans="2:63" s="234" customFormat="1" x14ac:dyDescent="0.3">
      <c r="B149" s="239"/>
      <c r="D149" s="382" t="s">
        <v>1143</v>
      </c>
      <c r="E149" s="235" t="s">
        <v>5</v>
      </c>
      <c r="F149" s="241" t="s">
        <v>1155</v>
      </c>
      <c r="H149" s="240">
        <v>6.75</v>
      </c>
      <c r="L149" s="239"/>
      <c r="M149" s="238"/>
      <c r="N149" s="237"/>
      <c r="O149" s="237"/>
      <c r="P149" s="237"/>
      <c r="Q149" s="237"/>
      <c r="R149" s="237"/>
      <c r="S149" s="237"/>
      <c r="T149" s="236"/>
      <c r="AR149" s="235" t="s">
        <v>1143</v>
      </c>
      <c r="AS149" s="235" t="s">
        <v>76</v>
      </c>
      <c r="AT149" s="234" t="s">
        <v>696</v>
      </c>
      <c r="AU149" s="234" t="s">
        <v>29</v>
      </c>
      <c r="AV149" s="234" t="s">
        <v>74</v>
      </c>
      <c r="AW149" s="235" t="s">
        <v>146</v>
      </c>
    </row>
    <row r="150" spans="2:63" s="355" customFormat="1" ht="16.5" customHeight="1" x14ac:dyDescent="0.3">
      <c r="B150" s="195"/>
      <c r="C150" s="194" t="s">
        <v>748</v>
      </c>
      <c r="D150" s="194" t="s">
        <v>335</v>
      </c>
      <c r="E150" s="193" t="s">
        <v>1198</v>
      </c>
      <c r="F150" s="359" t="s">
        <v>1199</v>
      </c>
      <c r="G150" s="192" t="s">
        <v>1161</v>
      </c>
      <c r="H150" s="191">
        <v>12.8</v>
      </c>
      <c r="I150" s="360"/>
      <c r="J150" s="360"/>
      <c r="K150" s="359"/>
      <c r="L150" s="184"/>
      <c r="M150" s="261" t="s">
        <v>5</v>
      </c>
      <c r="N150" s="265" t="s">
        <v>37</v>
      </c>
      <c r="O150" s="264">
        <v>5.33</v>
      </c>
      <c r="P150" s="264">
        <f>O150*H150</f>
        <v>68.224000000000004</v>
      </c>
      <c r="Q150" s="264">
        <v>2.2563399999999998</v>
      </c>
      <c r="R150" s="264">
        <f>Q150*H150</f>
        <v>28.881152</v>
      </c>
      <c r="S150" s="264">
        <v>0</v>
      </c>
      <c r="T150" s="263">
        <f>S150*H150</f>
        <v>0</v>
      </c>
      <c r="AP150" s="187" t="s">
        <v>696</v>
      </c>
      <c r="AR150" s="187" t="s">
        <v>335</v>
      </c>
      <c r="AS150" s="187" t="s">
        <v>76</v>
      </c>
      <c r="AW150" s="187" t="s">
        <v>146</v>
      </c>
      <c r="BC150" s="190">
        <f>IF(N150="základní",J150,0)</f>
        <v>0</v>
      </c>
      <c r="BD150" s="190">
        <f>IF(N150="snížená",J150,0)</f>
        <v>0</v>
      </c>
      <c r="BE150" s="190">
        <f>IF(N150="zákl. přenesená",J150,0)</f>
        <v>0</v>
      </c>
      <c r="BF150" s="190">
        <f>IF(N150="sníž. přenesená",J150,0)</f>
        <v>0</v>
      </c>
      <c r="BG150" s="190">
        <f>IF(N150="nulová",J150,0)</f>
        <v>0</v>
      </c>
      <c r="BH150" s="187" t="s">
        <v>74</v>
      </c>
      <c r="BI150" s="190">
        <f>ROUND(I150*H150,2)</f>
        <v>0</v>
      </c>
      <c r="BJ150" s="187" t="s">
        <v>696</v>
      </c>
      <c r="BK150" s="187" t="s">
        <v>1364</v>
      </c>
    </row>
    <row r="151" spans="2:63" s="245" customFormat="1" ht="27" x14ac:dyDescent="0.3">
      <c r="B151" s="250"/>
      <c r="D151" s="382" t="s">
        <v>1143</v>
      </c>
      <c r="E151" s="246" t="s">
        <v>5</v>
      </c>
      <c r="F151" s="251" t="s">
        <v>1200</v>
      </c>
      <c r="H151" s="246" t="s">
        <v>5</v>
      </c>
      <c r="L151" s="250"/>
      <c r="M151" s="249"/>
      <c r="N151" s="248"/>
      <c r="O151" s="248"/>
      <c r="P151" s="248"/>
      <c r="Q151" s="248"/>
      <c r="R151" s="248"/>
      <c r="S151" s="248"/>
      <c r="T151" s="247"/>
      <c r="AR151" s="246" t="s">
        <v>1143</v>
      </c>
      <c r="AS151" s="246" t="s">
        <v>76</v>
      </c>
      <c r="AT151" s="245" t="s">
        <v>74</v>
      </c>
      <c r="AU151" s="245" t="s">
        <v>29</v>
      </c>
      <c r="AV151" s="245" t="s">
        <v>66</v>
      </c>
      <c r="AW151" s="246" t="s">
        <v>146</v>
      </c>
    </row>
    <row r="152" spans="2:63" s="226" customFormat="1" x14ac:dyDescent="0.3">
      <c r="B152" s="231"/>
      <c r="D152" s="382" t="s">
        <v>1143</v>
      </c>
      <c r="E152" s="227" t="s">
        <v>5</v>
      </c>
      <c r="F152" s="233" t="s">
        <v>1201</v>
      </c>
      <c r="H152" s="232">
        <v>4.8</v>
      </c>
      <c r="L152" s="231"/>
      <c r="M152" s="244"/>
      <c r="N152" s="243"/>
      <c r="O152" s="243"/>
      <c r="P152" s="243"/>
      <c r="Q152" s="243"/>
      <c r="R152" s="243"/>
      <c r="S152" s="243"/>
      <c r="T152" s="242"/>
      <c r="AR152" s="227" t="s">
        <v>1143</v>
      </c>
      <c r="AS152" s="227" t="s">
        <v>76</v>
      </c>
      <c r="AT152" s="226" t="s">
        <v>76</v>
      </c>
      <c r="AU152" s="226" t="s">
        <v>29</v>
      </c>
      <c r="AV152" s="226" t="s">
        <v>66</v>
      </c>
      <c r="AW152" s="227" t="s">
        <v>146</v>
      </c>
    </row>
    <row r="153" spans="2:63" s="245" customFormat="1" x14ac:dyDescent="0.3">
      <c r="B153" s="250"/>
      <c r="D153" s="382" t="s">
        <v>1143</v>
      </c>
      <c r="E153" s="246" t="s">
        <v>5</v>
      </c>
      <c r="F153" s="251" t="s">
        <v>1202</v>
      </c>
      <c r="H153" s="246" t="s">
        <v>5</v>
      </c>
      <c r="L153" s="250"/>
      <c r="M153" s="249"/>
      <c r="N153" s="248"/>
      <c r="O153" s="248"/>
      <c r="P153" s="248"/>
      <c r="Q153" s="248"/>
      <c r="R153" s="248"/>
      <c r="S153" s="248"/>
      <c r="T153" s="247"/>
      <c r="AR153" s="246" t="s">
        <v>1143</v>
      </c>
      <c r="AS153" s="246" t="s">
        <v>76</v>
      </c>
      <c r="AT153" s="245" t="s">
        <v>74</v>
      </c>
      <c r="AU153" s="245" t="s">
        <v>29</v>
      </c>
      <c r="AV153" s="245" t="s">
        <v>66</v>
      </c>
      <c r="AW153" s="246" t="s">
        <v>146</v>
      </c>
    </row>
    <row r="154" spans="2:63" s="226" customFormat="1" x14ac:dyDescent="0.3">
      <c r="B154" s="231"/>
      <c r="D154" s="382" t="s">
        <v>1143</v>
      </c>
      <c r="E154" s="227" t="s">
        <v>5</v>
      </c>
      <c r="F154" s="233" t="s">
        <v>1203</v>
      </c>
      <c r="H154" s="232">
        <v>8</v>
      </c>
      <c r="L154" s="231"/>
      <c r="M154" s="244"/>
      <c r="N154" s="243"/>
      <c r="O154" s="243"/>
      <c r="P154" s="243"/>
      <c r="Q154" s="243"/>
      <c r="R154" s="243"/>
      <c r="S154" s="243"/>
      <c r="T154" s="242"/>
      <c r="AR154" s="227" t="s">
        <v>1143</v>
      </c>
      <c r="AS154" s="227" t="s">
        <v>76</v>
      </c>
      <c r="AT154" s="226" t="s">
        <v>76</v>
      </c>
      <c r="AU154" s="226" t="s">
        <v>29</v>
      </c>
      <c r="AV154" s="226" t="s">
        <v>66</v>
      </c>
      <c r="AW154" s="227" t="s">
        <v>146</v>
      </c>
    </row>
    <row r="155" spans="2:63" s="234" customFormat="1" x14ac:dyDescent="0.3">
      <c r="B155" s="239"/>
      <c r="D155" s="382" t="s">
        <v>1143</v>
      </c>
      <c r="E155" s="235" t="s">
        <v>5</v>
      </c>
      <c r="F155" s="241" t="s">
        <v>1155</v>
      </c>
      <c r="H155" s="240">
        <v>12.8</v>
      </c>
      <c r="L155" s="239"/>
      <c r="M155" s="238"/>
      <c r="N155" s="237"/>
      <c r="O155" s="237"/>
      <c r="P155" s="237"/>
      <c r="Q155" s="237"/>
      <c r="R155" s="237"/>
      <c r="S155" s="237"/>
      <c r="T155" s="236"/>
      <c r="AR155" s="235" t="s">
        <v>1143</v>
      </c>
      <c r="AS155" s="235" t="s">
        <v>76</v>
      </c>
      <c r="AT155" s="234" t="s">
        <v>696</v>
      </c>
      <c r="AU155" s="234" t="s">
        <v>29</v>
      </c>
      <c r="AV155" s="234" t="s">
        <v>74</v>
      </c>
      <c r="AW155" s="235" t="s">
        <v>146</v>
      </c>
    </row>
    <row r="156" spans="2:63" s="355" customFormat="1" ht="16.5" customHeight="1" x14ac:dyDescent="0.3">
      <c r="B156" s="195"/>
      <c r="C156" s="194" t="s">
        <v>563</v>
      </c>
      <c r="D156" s="194" t="s">
        <v>335</v>
      </c>
      <c r="E156" s="193" t="s">
        <v>1204</v>
      </c>
      <c r="F156" s="359" t="s">
        <v>1205</v>
      </c>
      <c r="G156" s="192" t="s">
        <v>670</v>
      </c>
      <c r="H156" s="191">
        <v>67.5</v>
      </c>
      <c r="I156" s="360"/>
      <c r="J156" s="360"/>
      <c r="K156" s="359"/>
      <c r="L156" s="184"/>
      <c r="M156" s="261" t="s">
        <v>5</v>
      </c>
      <c r="N156" s="265" t="s">
        <v>37</v>
      </c>
      <c r="O156" s="264">
        <v>0.25</v>
      </c>
      <c r="P156" s="264">
        <f>O156*H156</f>
        <v>16.875</v>
      </c>
      <c r="Q156" s="264">
        <v>1.0200000000000001E-2</v>
      </c>
      <c r="R156" s="264">
        <f>Q156*H156</f>
        <v>0.6885</v>
      </c>
      <c r="S156" s="264">
        <v>0</v>
      </c>
      <c r="T156" s="263">
        <f>S156*H156</f>
        <v>0</v>
      </c>
      <c r="AP156" s="187" t="s">
        <v>696</v>
      </c>
      <c r="AR156" s="187" t="s">
        <v>335</v>
      </c>
      <c r="AS156" s="187" t="s">
        <v>76</v>
      </c>
      <c r="AW156" s="187" t="s">
        <v>146</v>
      </c>
      <c r="BC156" s="190">
        <f>IF(N156="základní",J156,0)</f>
        <v>0</v>
      </c>
      <c r="BD156" s="190">
        <f>IF(N156="snížená",J156,0)</f>
        <v>0</v>
      </c>
      <c r="BE156" s="190">
        <f>IF(N156="zákl. přenesená",J156,0)</f>
        <v>0</v>
      </c>
      <c r="BF156" s="190">
        <f>IF(N156="sníž. přenesená",J156,0)</f>
        <v>0</v>
      </c>
      <c r="BG156" s="190">
        <f>IF(N156="nulová",J156,0)</f>
        <v>0</v>
      </c>
      <c r="BH156" s="187" t="s">
        <v>74</v>
      </c>
      <c r="BI156" s="190">
        <f>ROUND(I156*H156,2)</f>
        <v>0</v>
      </c>
      <c r="BJ156" s="187" t="s">
        <v>696</v>
      </c>
      <c r="BK156" s="187" t="s">
        <v>1363</v>
      </c>
    </row>
    <row r="157" spans="2:63" s="245" customFormat="1" x14ac:dyDescent="0.3">
      <c r="B157" s="250"/>
      <c r="D157" s="382" t="s">
        <v>1143</v>
      </c>
      <c r="E157" s="246" t="s">
        <v>5</v>
      </c>
      <c r="F157" s="251" t="s">
        <v>1196</v>
      </c>
      <c r="H157" s="246" t="s">
        <v>5</v>
      </c>
      <c r="L157" s="250"/>
      <c r="M157" s="249"/>
      <c r="N157" s="248"/>
      <c r="O157" s="248"/>
      <c r="P157" s="248"/>
      <c r="Q157" s="248"/>
      <c r="R157" s="248"/>
      <c r="S157" s="248"/>
      <c r="T157" s="247"/>
      <c r="AR157" s="246" t="s">
        <v>1143</v>
      </c>
      <c r="AS157" s="246" t="s">
        <v>76</v>
      </c>
      <c r="AT157" s="245" t="s">
        <v>74</v>
      </c>
      <c r="AU157" s="245" t="s">
        <v>29</v>
      </c>
      <c r="AV157" s="245" t="s">
        <v>66</v>
      </c>
      <c r="AW157" s="246" t="s">
        <v>146</v>
      </c>
    </row>
    <row r="158" spans="2:63" s="226" customFormat="1" x14ac:dyDescent="0.3">
      <c r="B158" s="231"/>
      <c r="D158" s="382" t="s">
        <v>1143</v>
      </c>
      <c r="E158" s="227" t="s">
        <v>5</v>
      </c>
      <c r="F158" s="233" t="s">
        <v>1206</v>
      </c>
      <c r="H158" s="232">
        <v>67.5</v>
      </c>
      <c r="L158" s="231"/>
      <c r="M158" s="244"/>
      <c r="N158" s="243"/>
      <c r="O158" s="243"/>
      <c r="P158" s="243"/>
      <c r="Q158" s="243"/>
      <c r="R158" s="243"/>
      <c r="S158" s="243"/>
      <c r="T158" s="242"/>
      <c r="AR158" s="227" t="s">
        <v>1143</v>
      </c>
      <c r="AS158" s="227" t="s">
        <v>76</v>
      </c>
      <c r="AT158" s="226" t="s">
        <v>76</v>
      </c>
      <c r="AU158" s="226" t="s">
        <v>29</v>
      </c>
      <c r="AV158" s="226" t="s">
        <v>66</v>
      </c>
      <c r="AW158" s="227" t="s">
        <v>146</v>
      </c>
    </row>
    <row r="159" spans="2:63" s="234" customFormat="1" x14ac:dyDescent="0.3">
      <c r="B159" s="239"/>
      <c r="D159" s="382" t="s">
        <v>1143</v>
      </c>
      <c r="E159" s="235" t="s">
        <v>5</v>
      </c>
      <c r="F159" s="241" t="s">
        <v>1155</v>
      </c>
      <c r="H159" s="240">
        <v>67.5</v>
      </c>
      <c r="L159" s="239"/>
      <c r="M159" s="238"/>
      <c r="N159" s="237"/>
      <c r="O159" s="237"/>
      <c r="P159" s="237"/>
      <c r="Q159" s="237"/>
      <c r="R159" s="237"/>
      <c r="S159" s="237"/>
      <c r="T159" s="236"/>
      <c r="AR159" s="235" t="s">
        <v>1143</v>
      </c>
      <c r="AS159" s="235" t="s">
        <v>76</v>
      </c>
      <c r="AT159" s="234" t="s">
        <v>696</v>
      </c>
      <c r="AU159" s="234" t="s">
        <v>29</v>
      </c>
      <c r="AV159" s="234" t="s">
        <v>74</v>
      </c>
      <c r="AW159" s="235" t="s">
        <v>146</v>
      </c>
    </row>
    <row r="160" spans="2:63" s="355" customFormat="1" ht="16.5" customHeight="1" x14ac:dyDescent="0.3">
      <c r="B160" s="195"/>
      <c r="C160" s="194" t="s">
        <v>357</v>
      </c>
      <c r="D160" s="194" t="s">
        <v>335</v>
      </c>
      <c r="E160" s="193" t="s">
        <v>1207</v>
      </c>
      <c r="F160" s="359" t="s">
        <v>1208</v>
      </c>
      <c r="G160" s="192" t="s">
        <v>670</v>
      </c>
      <c r="H160" s="191">
        <v>8</v>
      </c>
      <c r="I160" s="360"/>
      <c r="J160" s="360"/>
      <c r="K160" s="359"/>
      <c r="L160" s="184"/>
      <c r="M160" s="261" t="s">
        <v>5</v>
      </c>
      <c r="N160" s="265" t="s">
        <v>37</v>
      </c>
      <c r="O160" s="264">
        <v>0.38</v>
      </c>
      <c r="P160" s="264">
        <f>O160*H160</f>
        <v>3.04</v>
      </c>
      <c r="Q160" s="264">
        <v>2.6339999999999999E-2</v>
      </c>
      <c r="R160" s="264">
        <f>Q160*H160</f>
        <v>0.21071999999999999</v>
      </c>
      <c r="S160" s="264">
        <v>0</v>
      </c>
      <c r="T160" s="263">
        <f>S160*H160</f>
        <v>0</v>
      </c>
      <c r="AP160" s="187" t="s">
        <v>696</v>
      </c>
      <c r="AR160" s="187" t="s">
        <v>335</v>
      </c>
      <c r="AS160" s="187" t="s">
        <v>76</v>
      </c>
      <c r="AW160" s="187" t="s">
        <v>146</v>
      </c>
      <c r="BC160" s="190">
        <f>IF(N160="základní",J160,0)</f>
        <v>0</v>
      </c>
      <c r="BD160" s="190">
        <f>IF(N160="snížená",J160,0)</f>
        <v>0</v>
      </c>
      <c r="BE160" s="190">
        <f>IF(N160="zákl. přenesená",J160,0)</f>
        <v>0</v>
      </c>
      <c r="BF160" s="190">
        <f>IF(N160="sníž. přenesená",J160,0)</f>
        <v>0</v>
      </c>
      <c r="BG160" s="190">
        <f>IF(N160="nulová",J160,0)</f>
        <v>0</v>
      </c>
      <c r="BH160" s="187" t="s">
        <v>74</v>
      </c>
      <c r="BI160" s="190">
        <f>ROUND(I160*H160,2)</f>
        <v>0</v>
      </c>
      <c r="BJ160" s="187" t="s">
        <v>696</v>
      </c>
      <c r="BK160" s="187" t="s">
        <v>1362</v>
      </c>
    </row>
    <row r="161" spans="2:63" s="245" customFormat="1" x14ac:dyDescent="0.3">
      <c r="B161" s="250"/>
      <c r="D161" s="382" t="s">
        <v>1143</v>
      </c>
      <c r="E161" s="246" t="s">
        <v>5</v>
      </c>
      <c r="F161" s="251" t="s">
        <v>1209</v>
      </c>
      <c r="H161" s="246" t="s">
        <v>5</v>
      </c>
      <c r="L161" s="250"/>
      <c r="M161" s="249"/>
      <c r="N161" s="248"/>
      <c r="O161" s="248"/>
      <c r="P161" s="248"/>
      <c r="Q161" s="248"/>
      <c r="R161" s="248"/>
      <c r="S161" s="248"/>
      <c r="T161" s="247"/>
      <c r="AR161" s="246" t="s">
        <v>1143</v>
      </c>
      <c r="AS161" s="246" t="s">
        <v>76</v>
      </c>
      <c r="AT161" s="245" t="s">
        <v>74</v>
      </c>
      <c r="AU161" s="245" t="s">
        <v>29</v>
      </c>
      <c r="AV161" s="245" t="s">
        <v>66</v>
      </c>
      <c r="AW161" s="246" t="s">
        <v>146</v>
      </c>
    </row>
    <row r="162" spans="2:63" s="226" customFormat="1" x14ac:dyDescent="0.3">
      <c r="B162" s="231"/>
      <c r="D162" s="382" t="s">
        <v>1143</v>
      </c>
      <c r="E162" s="227" t="s">
        <v>5</v>
      </c>
      <c r="F162" s="233" t="s">
        <v>1210</v>
      </c>
      <c r="H162" s="232">
        <v>8</v>
      </c>
      <c r="L162" s="231"/>
      <c r="M162" s="244"/>
      <c r="N162" s="243"/>
      <c r="O162" s="243"/>
      <c r="P162" s="243"/>
      <c r="Q162" s="243"/>
      <c r="R162" s="243"/>
      <c r="S162" s="243"/>
      <c r="T162" s="242"/>
      <c r="AR162" s="227" t="s">
        <v>1143</v>
      </c>
      <c r="AS162" s="227" t="s">
        <v>76</v>
      </c>
      <c r="AT162" s="226" t="s">
        <v>76</v>
      </c>
      <c r="AU162" s="226" t="s">
        <v>29</v>
      </c>
      <c r="AV162" s="226" t="s">
        <v>66</v>
      </c>
      <c r="AW162" s="227" t="s">
        <v>146</v>
      </c>
    </row>
    <row r="163" spans="2:63" s="234" customFormat="1" x14ac:dyDescent="0.3">
      <c r="B163" s="239"/>
      <c r="D163" s="382" t="s">
        <v>1143</v>
      </c>
      <c r="E163" s="235" t="s">
        <v>5</v>
      </c>
      <c r="F163" s="241" t="s">
        <v>1155</v>
      </c>
      <c r="H163" s="240">
        <v>8</v>
      </c>
      <c r="L163" s="239"/>
      <c r="M163" s="238"/>
      <c r="N163" s="237"/>
      <c r="O163" s="237"/>
      <c r="P163" s="237"/>
      <c r="Q163" s="237"/>
      <c r="R163" s="237"/>
      <c r="S163" s="237"/>
      <c r="T163" s="236"/>
      <c r="AR163" s="235" t="s">
        <v>1143</v>
      </c>
      <c r="AS163" s="235" t="s">
        <v>76</v>
      </c>
      <c r="AT163" s="234" t="s">
        <v>696</v>
      </c>
      <c r="AU163" s="234" t="s">
        <v>29</v>
      </c>
      <c r="AV163" s="234" t="s">
        <v>74</v>
      </c>
      <c r="AW163" s="235" t="s">
        <v>146</v>
      </c>
    </row>
    <row r="164" spans="2:63" s="355" customFormat="1" ht="16.5" customHeight="1" x14ac:dyDescent="0.3">
      <c r="B164" s="195"/>
      <c r="C164" s="194" t="s">
        <v>365</v>
      </c>
      <c r="D164" s="194" t="s">
        <v>335</v>
      </c>
      <c r="E164" s="193" t="s">
        <v>1211</v>
      </c>
      <c r="F164" s="359" t="s">
        <v>1212</v>
      </c>
      <c r="G164" s="192" t="s">
        <v>670</v>
      </c>
      <c r="H164" s="191">
        <v>67.5</v>
      </c>
      <c r="I164" s="360"/>
      <c r="J164" s="360"/>
      <c r="K164" s="359"/>
      <c r="L164" s="184"/>
      <c r="M164" s="261" t="s">
        <v>5</v>
      </c>
      <c r="N164" s="265" t="s">
        <v>37</v>
      </c>
      <c r="O164" s="264">
        <v>0.33500000000000002</v>
      </c>
      <c r="P164" s="264">
        <f>O164*H164</f>
        <v>22.612500000000001</v>
      </c>
      <c r="Q164" s="264">
        <v>2.2339999999999999E-2</v>
      </c>
      <c r="R164" s="264">
        <f>Q164*H164</f>
        <v>1.5079499999999999</v>
      </c>
      <c r="S164" s="264">
        <v>0</v>
      </c>
      <c r="T164" s="263">
        <f>S164*H164</f>
        <v>0</v>
      </c>
      <c r="AP164" s="187" t="s">
        <v>696</v>
      </c>
      <c r="AR164" s="187" t="s">
        <v>335</v>
      </c>
      <c r="AS164" s="187" t="s">
        <v>76</v>
      </c>
      <c r="AW164" s="187" t="s">
        <v>146</v>
      </c>
      <c r="BC164" s="190">
        <f>IF(N164="základní",J164,0)</f>
        <v>0</v>
      </c>
      <c r="BD164" s="190">
        <f>IF(N164="snížená",J164,0)</f>
        <v>0</v>
      </c>
      <c r="BE164" s="190">
        <f>IF(N164="zákl. přenesená",J164,0)</f>
        <v>0</v>
      </c>
      <c r="BF164" s="190">
        <f>IF(N164="sníž. přenesená",J164,0)</f>
        <v>0</v>
      </c>
      <c r="BG164" s="190">
        <f>IF(N164="nulová",J164,0)</f>
        <v>0</v>
      </c>
      <c r="BH164" s="187" t="s">
        <v>74</v>
      </c>
      <c r="BI164" s="190">
        <f>ROUND(I164*H164,2)</f>
        <v>0</v>
      </c>
      <c r="BJ164" s="187" t="s">
        <v>696</v>
      </c>
      <c r="BK164" s="187" t="s">
        <v>1361</v>
      </c>
    </row>
    <row r="165" spans="2:63" s="245" customFormat="1" x14ac:dyDescent="0.3">
      <c r="B165" s="250"/>
      <c r="D165" s="382" t="s">
        <v>1143</v>
      </c>
      <c r="E165" s="246" t="s">
        <v>5</v>
      </c>
      <c r="F165" s="251" t="s">
        <v>1213</v>
      </c>
      <c r="H165" s="246" t="s">
        <v>5</v>
      </c>
      <c r="L165" s="250"/>
      <c r="M165" s="249"/>
      <c r="N165" s="248"/>
      <c r="O165" s="248"/>
      <c r="P165" s="248"/>
      <c r="Q165" s="248"/>
      <c r="R165" s="248"/>
      <c r="S165" s="248"/>
      <c r="T165" s="247"/>
      <c r="AR165" s="246" t="s">
        <v>1143</v>
      </c>
      <c r="AS165" s="246" t="s">
        <v>76</v>
      </c>
      <c r="AT165" s="245" t="s">
        <v>74</v>
      </c>
      <c r="AU165" s="245" t="s">
        <v>29</v>
      </c>
      <c r="AV165" s="245" t="s">
        <v>66</v>
      </c>
      <c r="AW165" s="246" t="s">
        <v>146</v>
      </c>
    </row>
    <row r="166" spans="2:63" s="226" customFormat="1" x14ac:dyDescent="0.3">
      <c r="B166" s="231"/>
      <c r="D166" s="382" t="s">
        <v>1143</v>
      </c>
      <c r="E166" s="227" t="s">
        <v>5</v>
      </c>
      <c r="F166" s="233" t="s">
        <v>1206</v>
      </c>
      <c r="H166" s="232">
        <v>67.5</v>
      </c>
      <c r="L166" s="231"/>
      <c r="M166" s="244"/>
      <c r="N166" s="243"/>
      <c r="O166" s="243"/>
      <c r="P166" s="243"/>
      <c r="Q166" s="243"/>
      <c r="R166" s="243"/>
      <c r="S166" s="243"/>
      <c r="T166" s="242"/>
      <c r="AR166" s="227" t="s">
        <v>1143</v>
      </c>
      <c r="AS166" s="227" t="s">
        <v>76</v>
      </c>
      <c r="AT166" s="226" t="s">
        <v>76</v>
      </c>
      <c r="AU166" s="226" t="s">
        <v>29</v>
      </c>
      <c r="AV166" s="226" t="s">
        <v>66</v>
      </c>
      <c r="AW166" s="227" t="s">
        <v>146</v>
      </c>
    </row>
    <row r="167" spans="2:63" s="234" customFormat="1" x14ac:dyDescent="0.3">
      <c r="B167" s="239"/>
      <c r="D167" s="382" t="s">
        <v>1143</v>
      </c>
      <c r="E167" s="235" t="s">
        <v>5</v>
      </c>
      <c r="F167" s="241" t="s">
        <v>1155</v>
      </c>
      <c r="H167" s="240">
        <v>67.5</v>
      </c>
      <c r="L167" s="239"/>
      <c r="M167" s="238"/>
      <c r="N167" s="237"/>
      <c r="O167" s="237"/>
      <c r="P167" s="237"/>
      <c r="Q167" s="237"/>
      <c r="R167" s="237"/>
      <c r="S167" s="237"/>
      <c r="T167" s="236"/>
      <c r="AR167" s="235" t="s">
        <v>1143</v>
      </c>
      <c r="AS167" s="235" t="s">
        <v>76</v>
      </c>
      <c r="AT167" s="234" t="s">
        <v>696</v>
      </c>
      <c r="AU167" s="234" t="s">
        <v>29</v>
      </c>
      <c r="AV167" s="234" t="s">
        <v>74</v>
      </c>
      <c r="AW167" s="235" t="s">
        <v>146</v>
      </c>
    </row>
    <row r="168" spans="2:63" s="355" customFormat="1" ht="16.5" customHeight="1" x14ac:dyDescent="0.3">
      <c r="B168" s="195"/>
      <c r="C168" s="194" t="s">
        <v>10</v>
      </c>
      <c r="D168" s="194" t="s">
        <v>335</v>
      </c>
      <c r="E168" s="193" t="s">
        <v>1937</v>
      </c>
      <c r="F168" s="359" t="s">
        <v>1936</v>
      </c>
      <c r="G168" s="192" t="s">
        <v>338</v>
      </c>
      <c r="H168" s="191">
        <v>24</v>
      </c>
      <c r="I168" s="360"/>
      <c r="J168" s="360"/>
      <c r="K168" s="359"/>
      <c r="L168" s="184"/>
      <c r="M168" s="261" t="s">
        <v>5</v>
      </c>
      <c r="N168" s="265" t="s">
        <v>37</v>
      </c>
      <c r="O168" s="264">
        <v>4.2000000000000003E-2</v>
      </c>
      <c r="P168" s="264">
        <f>O168*H168</f>
        <v>1.008</v>
      </c>
      <c r="Q168" s="264">
        <v>5.0000000000000002E-5</v>
      </c>
      <c r="R168" s="264">
        <f>Q168*H168</f>
        <v>1.2000000000000001E-3</v>
      </c>
      <c r="S168" s="264">
        <v>0</v>
      </c>
      <c r="T168" s="263">
        <f>S168*H168</f>
        <v>0</v>
      </c>
      <c r="AP168" s="187" t="s">
        <v>696</v>
      </c>
      <c r="AR168" s="187" t="s">
        <v>335</v>
      </c>
      <c r="AS168" s="187" t="s">
        <v>76</v>
      </c>
      <c r="AW168" s="187" t="s">
        <v>146</v>
      </c>
      <c r="BC168" s="190">
        <f>IF(N168="základní",J168,0)</f>
        <v>0</v>
      </c>
      <c r="BD168" s="190">
        <f>IF(N168="snížená",J168,0)</f>
        <v>0</v>
      </c>
      <c r="BE168" s="190">
        <f>IF(N168="zákl. přenesená",J168,0)</f>
        <v>0</v>
      </c>
      <c r="BF168" s="190">
        <f>IF(N168="sníž. přenesená",J168,0)</f>
        <v>0</v>
      </c>
      <c r="BG168" s="190">
        <f>IF(N168="nulová",J168,0)</f>
        <v>0</v>
      </c>
      <c r="BH168" s="187" t="s">
        <v>74</v>
      </c>
      <c r="BI168" s="190">
        <f>ROUND(I168*H168,2)</f>
        <v>0</v>
      </c>
      <c r="BJ168" s="187" t="s">
        <v>696</v>
      </c>
      <c r="BK168" s="187" t="s">
        <v>1935</v>
      </c>
    </row>
    <row r="169" spans="2:63" s="245" customFormat="1" x14ac:dyDescent="0.3">
      <c r="B169" s="250"/>
      <c r="D169" s="382" t="s">
        <v>1143</v>
      </c>
      <c r="E169" s="246" t="s">
        <v>5</v>
      </c>
      <c r="F169" s="251" t="s">
        <v>1934</v>
      </c>
      <c r="H169" s="246" t="s">
        <v>5</v>
      </c>
      <c r="L169" s="250"/>
      <c r="M169" s="249"/>
      <c r="N169" s="248"/>
      <c r="O169" s="248"/>
      <c r="P169" s="248"/>
      <c r="Q169" s="248"/>
      <c r="R169" s="248"/>
      <c r="S169" s="248"/>
      <c r="T169" s="247"/>
      <c r="AR169" s="246" t="s">
        <v>1143</v>
      </c>
      <c r="AS169" s="246" t="s">
        <v>76</v>
      </c>
      <c r="AT169" s="245" t="s">
        <v>74</v>
      </c>
      <c r="AU169" s="245" t="s">
        <v>29</v>
      </c>
      <c r="AV169" s="245" t="s">
        <v>66</v>
      </c>
      <c r="AW169" s="246" t="s">
        <v>146</v>
      </c>
    </row>
    <row r="170" spans="2:63" s="226" customFormat="1" x14ac:dyDescent="0.3">
      <c r="B170" s="231"/>
      <c r="D170" s="382" t="s">
        <v>1143</v>
      </c>
      <c r="E170" s="227" t="s">
        <v>5</v>
      </c>
      <c r="F170" s="233" t="s">
        <v>707</v>
      </c>
      <c r="H170" s="232">
        <v>24</v>
      </c>
      <c r="L170" s="231"/>
      <c r="M170" s="244"/>
      <c r="N170" s="243"/>
      <c r="O170" s="243"/>
      <c r="P170" s="243"/>
      <c r="Q170" s="243"/>
      <c r="R170" s="243"/>
      <c r="S170" s="243"/>
      <c r="T170" s="242"/>
      <c r="AR170" s="227" t="s">
        <v>1143</v>
      </c>
      <c r="AS170" s="227" t="s">
        <v>76</v>
      </c>
      <c r="AT170" s="226" t="s">
        <v>76</v>
      </c>
      <c r="AU170" s="226" t="s">
        <v>29</v>
      </c>
      <c r="AV170" s="226" t="s">
        <v>66</v>
      </c>
      <c r="AW170" s="227" t="s">
        <v>146</v>
      </c>
    </row>
    <row r="171" spans="2:63" s="234" customFormat="1" x14ac:dyDescent="0.3">
      <c r="B171" s="239"/>
      <c r="D171" s="382" t="s">
        <v>1143</v>
      </c>
      <c r="E171" s="235" t="s">
        <v>5</v>
      </c>
      <c r="F171" s="241" t="s">
        <v>1155</v>
      </c>
      <c r="H171" s="240">
        <v>24</v>
      </c>
      <c r="L171" s="239"/>
      <c r="M171" s="238"/>
      <c r="N171" s="237"/>
      <c r="O171" s="237"/>
      <c r="P171" s="237"/>
      <c r="Q171" s="237"/>
      <c r="R171" s="237"/>
      <c r="S171" s="237"/>
      <c r="T171" s="236"/>
      <c r="AR171" s="235" t="s">
        <v>1143</v>
      </c>
      <c r="AS171" s="235" t="s">
        <v>76</v>
      </c>
      <c r="AT171" s="234" t="s">
        <v>696</v>
      </c>
      <c r="AU171" s="234" t="s">
        <v>29</v>
      </c>
      <c r="AV171" s="234" t="s">
        <v>74</v>
      </c>
      <c r="AW171" s="235" t="s">
        <v>146</v>
      </c>
    </row>
    <row r="172" spans="2:63" s="355" customFormat="1" ht="16.5" customHeight="1" x14ac:dyDescent="0.3">
      <c r="B172" s="195"/>
      <c r="C172" s="194" t="s">
        <v>700</v>
      </c>
      <c r="D172" s="194" t="s">
        <v>335</v>
      </c>
      <c r="E172" s="193" t="s">
        <v>1933</v>
      </c>
      <c r="F172" s="359" t="s">
        <v>1932</v>
      </c>
      <c r="G172" s="192" t="s">
        <v>670</v>
      </c>
      <c r="H172" s="191">
        <v>16.437000000000001</v>
      </c>
      <c r="I172" s="360"/>
      <c r="J172" s="360"/>
      <c r="K172" s="359"/>
      <c r="L172" s="184"/>
      <c r="M172" s="261" t="s">
        <v>5</v>
      </c>
      <c r="N172" s="265" t="s">
        <v>37</v>
      </c>
      <c r="O172" s="264">
        <v>0.3</v>
      </c>
      <c r="P172" s="264">
        <f>O172*H172</f>
        <v>4.9310999999999998</v>
      </c>
      <c r="Q172" s="264">
        <v>4.6999999999999999E-4</v>
      </c>
      <c r="R172" s="264">
        <f>Q172*H172</f>
        <v>7.7253900000000004E-3</v>
      </c>
      <c r="S172" s="264">
        <v>0</v>
      </c>
      <c r="T172" s="263">
        <f>S172*H172</f>
        <v>0</v>
      </c>
      <c r="AP172" s="187" t="s">
        <v>696</v>
      </c>
      <c r="AR172" s="187" t="s">
        <v>335</v>
      </c>
      <c r="AS172" s="187" t="s">
        <v>76</v>
      </c>
      <c r="AW172" s="187" t="s">
        <v>146</v>
      </c>
      <c r="BC172" s="190">
        <f>IF(N172="základní",J172,0)</f>
        <v>0</v>
      </c>
      <c r="BD172" s="190">
        <f>IF(N172="snížená",J172,0)</f>
        <v>0</v>
      </c>
      <c r="BE172" s="190">
        <f>IF(N172="zákl. přenesená",J172,0)</f>
        <v>0</v>
      </c>
      <c r="BF172" s="190">
        <f>IF(N172="sníž. přenesená",J172,0)</f>
        <v>0</v>
      </c>
      <c r="BG172" s="190">
        <f>IF(N172="nulová",J172,0)</f>
        <v>0</v>
      </c>
      <c r="BH172" s="187" t="s">
        <v>74</v>
      </c>
      <c r="BI172" s="190">
        <f>ROUND(I172*H172,2)</f>
        <v>0</v>
      </c>
      <c r="BJ172" s="187" t="s">
        <v>696</v>
      </c>
      <c r="BK172" s="187" t="s">
        <v>1931</v>
      </c>
    </row>
    <row r="173" spans="2:63" s="226" customFormat="1" x14ac:dyDescent="0.3">
      <c r="B173" s="231"/>
      <c r="D173" s="382" t="s">
        <v>1143</v>
      </c>
      <c r="E173" s="227" t="s">
        <v>5</v>
      </c>
      <c r="F173" s="233" t="s">
        <v>1930</v>
      </c>
      <c r="H173" s="232">
        <v>6.6239999999999997</v>
      </c>
      <c r="L173" s="231"/>
      <c r="M173" s="244"/>
      <c r="N173" s="243"/>
      <c r="O173" s="243"/>
      <c r="P173" s="243"/>
      <c r="Q173" s="243"/>
      <c r="R173" s="243"/>
      <c r="S173" s="243"/>
      <c r="T173" s="242"/>
      <c r="AR173" s="227" t="s">
        <v>1143</v>
      </c>
      <c r="AS173" s="227" t="s">
        <v>76</v>
      </c>
      <c r="AT173" s="226" t="s">
        <v>76</v>
      </c>
      <c r="AU173" s="226" t="s">
        <v>29</v>
      </c>
      <c r="AV173" s="226" t="s">
        <v>66</v>
      </c>
      <c r="AW173" s="227" t="s">
        <v>146</v>
      </c>
    </row>
    <row r="174" spans="2:63" s="226" customFormat="1" x14ac:dyDescent="0.3">
      <c r="B174" s="231"/>
      <c r="D174" s="382" t="s">
        <v>1143</v>
      </c>
      <c r="E174" s="227" t="s">
        <v>5</v>
      </c>
      <c r="F174" s="233" t="s">
        <v>1929</v>
      </c>
      <c r="H174" s="232">
        <v>6.2130000000000001</v>
      </c>
      <c r="L174" s="231"/>
      <c r="M174" s="244"/>
      <c r="N174" s="243"/>
      <c r="O174" s="243"/>
      <c r="P174" s="243"/>
      <c r="Q174" s="243"/>
      <c r="R174" s="243"/>
      <c r="S174" s="243"/>
      <c r="T174" s="242"/>
      <c r="AR174" s="227" t="s">
        <v>1143</v>
      </c>
      <c r="AS174" s="227" t="s">
        <v>76</v>
      </c>
      <c r="AT174" s="226" t="s">
        <v>76</v>
      </c>
      <c r="AU174" s="226" t="s">
        <v>29</v>
      </c>
      <c r="AV174" s="226" t="s">
        <v>66</v>
      </c>
      <c r="AW174" s="227" t="s">
        <v>146</v>
      </c>
    </row>
    <row r="175" spans="2:63" s="226" customFormat="1" x14ac:dyDescent="0.3">
      <c r="B175" s="231"/>
      <c r="D175" s="382" t="s">
        <v>1143</v>
      </c>
      <c r="E175" s="227" t="s">
        <v>5</v>
      </c>
      <c r="F175" s="233" t="s">
        <v>1928</v>
      </c>
      <c r="H175" s="232">
        <v>3.6</v>
      </c>
      <c r="L175" s="231"/>
      <c r="M175" s="244"/>
      <c r="N175" s="243"/>
      <c r="O175" s="243"/>
      <c r="P175" s="243"/>
      <c r="Q175" s="243"/>
      <c r="R175" s="243"/>
      <c r="S175" s="243"/>
      <c r="T175" s="242"/>
      <c r="AR175" s="227" t="s">
        <v>1143</v>
      </c>
      <c r="AS175" s="227" t="s">
        <v>76</v>
      </c>
      <c r="AT175" s="226" t="s">
        <v>76</v>
      </c>
      <c r="AU175" s="226" t="s">
        <v>29</v>
      </c>
      <c r="AV175" s="226" t="s">
        <v>66</v>
      </c>
      <c r="AW175" s="227" t="s">
        <v>146</v>
      </c>
    </row>
    <row r="176" spans="2:63" s="234" customFormat="1" x14ac:dyDescent="0.3">
      <c r="B176" s="239"/>
      <c r="D176" s="382" t="s">
        <v>1143</v>
      </c>
      <c r="E176" s="235" t="s">
        <v>5</v>
      </c>
      <c r="F176" s="241" t="s">
        <v>1155</v>
      </c>
      <c r="H176" s="240">
        <v>16.437000000000001</v>
      </c>
      <c r="L176" s="239"/>
      <c r="M176" s="238"/>
      <c r="N176" s="237"/>
      <c r="O176" s="237"/>
      <c r="P176" s="237"/>
      <c r="Q176" s="237"/>
      <c r="R176" s="237"/>
      <c r="S176" s="237"/>
      <c r="T176" s="236"/>
      <c r="AR176" s="235" t="s">
        <v>1143</v>
      </c>
      <c r="AS176" s="235" t="s">
        <v>76</v>
      </c>
      <c r="AT176" s="234" t="s">
        <v>696</v>
      </c>
      <c r="AU176" s="234" t="s">
        <v>29</v>
      </c>
      <c r="AV176" s="234" t="s">
        <v>74</v>
      </c>
      <c r="AW176" s="235" t="s">
        <v>146</v>
      </c>
    </row>
    <row r="177" spans="2:63" s="355" customFormat="1" ht="16.5" customHeight="1" x14ac:dyDescent="0.3">
      <c r="B177" s="195"/>
      <c r="C177" s="194" t="s">
        <v>703</v>
      </c>
      <c r="D177" s="194" t="s">
        <v>335</v>
      </c>
      <c r="E177" s="193" t="s">
        <v>1214</v>
      </c>
      <c r="F177" s="359" t="s">
        <v>1215</v>
      </c>
      <c r="G177" s="192" t="s">
        <v>670</v>
      </c>
      <c r="H177" s="191">
        <v>7.2</v>
      </c>
      <c r="I177" s="360"/>
      <c r="J177" s="360"/>
      <c r="K177" s="359"/>
      <c r="L177" s="184"/>
      <c r="M177" s="261" t="s">
        <v>5</v>
      </c>
      <c r="N177" s="265" t="s">
        <v>37</v>
      </c>
      <c r="O177" s="264">
        <v>0.3</v>
      </c>
      <c r="P177" s="264">
        <f>O177*H177</f>
        <v>2.16</v>
      </c>
      <c r="Q177" s="264">
        <v>0.3674</v>
      </c>
      <c r="R177" s="264">
        <f>Q177*H177</f>
        <v>2.6452800000000001</v>
      </c>
      <c r="S177" s="264">
        <v>0</v>
      </c>
      <c r="T177" s="263">
        <f>S177*H177</f>
        <v>0</v>
      </c>
      <c r="AP177" s="187" t="s">
        <v>696</v>
      </c>
      <c r="AR177" s="187" t="s">
        <v>335</v>
      </c>
      <c r="AS177" s="187" t="s">
        <v>76</v>
      </c>
      <c r="AW177" s="187" t="s">
        <v>146</v>
      </c>
      <c r="BC177" s="190">
        <f>IF(N177="základní",J177,0)</f>
        <v>0</v>
      </c>
      <c r="BD177" s="190">
        <f>IF(N177="snížená",J177,0)</f>
        <v>0</v>
      </c>
      <c r="BE177" s="190">
        <f>IF(N177="zákl. přenesená",J177,0)</f>
        <v>0</v>
      </c>
      <c r="BF177" s="190">
        <f>IF(N177="sníž. přenesená",J177,0)</f>
        <v>0</v>
      </c>
      <c r="BG177" s="190">
        <f>IF(N177="nulová",J177,0)</f>
        <v>0</v>
      </c>
      <c r="BH177" s="187" t="s">
        <v>74</v>
      </c>
      <c r="BI177" s="190">
        <f>ROUND(I177*H177,2)</f>
        <v>0</v>
      </c>
      <c r="BJ177" s="187" t="s">
        <v>696</v>
      </c>
      <c r="BK177" s="187" t="s">
        <v>1360</v>
      </c>
    </row>
    <row r="178" spans="2:63" s="245" customFormat="1" x14ac:dyDescent="0.3">
      <c r="B178" s="250"/>
      <c r="D178" s="382" t="s">
        <v>1143</v>
      </c>
      <c r="E178" s="246" t="s">
        <v>5</v>
      </c>
      <c r="F178" s="251" t="s">
        <v>1216</v>
      </c>
      <c r="H178" s="246" t="s">
        <v>5</v>
      </c>
      <c r="L178" s="250"/>
      <c r="M178" s="249"/>
      <c r="N178" s="248"/>
      <c r="O178" s="248"/>
      <c r="P178" s="248"/>
      <c r="Q178" s="248"/>
      <c r="R178" s="248"/>
      <c r="S178" s="248"/>
      <c r="T178" s="247"/>
      <c r="AR178" s="246" t="s">
        <v>1143</v>
      </c>
      <c r="AS178" s="246" t="s">
        <v>76</v>
      </c>
      <c r="AT178" s="245" t="s">
        <v>74</v>
      </c>
      <c r="AU178" s="245" t="s">
        <v>29</v>
      </c>
      <c r="AV178" s="245" t="s">
        <v>66</v>
      </c>
      <c r="AW178" s="246" t="s">
        <v>146</v>
      </c>
    </row>
    <row r="179" spans="2:63" s="226" customFormat="1" x14ac:dyDescent="0.3">
      <c r="B179" s="231"/>
      <c r="D179" s="382" t="s">
        <v>1143</v>
      </c>
      <c r="E179" s="227" t="s">
        <v>5</v>
      </c>
      <c r="F179" s="233" t="s">
        <v>1217</v>
      </c>
      <c r="H179" s="232">
        <v>7.2</v>
      </c>
      <c r="L179" s="231"/>
      <c r="M179" s="244"/>
      <c r="N179" s="243"/>
      <c r="O179" s="243"/>
      <c r="P179" s="243"/>
      <c r="Q179" s="243"/>
      <c r="R179" s="243"/>
      <c r="S179" s="243"/>
      <c r="T179" s="242"/>
      <c r="AR179" s="227" t="s">
        <v>1143</v>
      </c>
      <c r="AS179" s="227" t="s">
        <v>76</v>
      </c>
      <c r="AT179" s="226" t="s">
        <v>76</v>
      </c>
      <c r="AU179" s="226" t="s">
        <v>29</v>
      </c>
      <c r="AV179" s="226" t="s">
        <v>74</v>
      </c>
      <c r="AW179" s="227" t="s">
        <v>146</v>
      </c>
    </row>
    <row r="180" spans="2:63" s="355" customFormat="1" ht="16.5" customHeight="1" x14ac:dyDescent="0.3">
      <c r="B180" s="195"/>
      <c r="C180" s="194" t="s">
        <v>707</v>
      </c>
      <c r="D180" s="194" t="s">
        <v>335</v>
      </c>
      <c r="E180" s="193" t="s">
        <v>1218</v>
      </c>
      <c r="F180" s="359" t="s">
        <v>1219</v>
      </c>
      <c r="G180" s="192" t="s">
        <v>670</v>
      </c>
      <c r="H180" s="191">
        <v>7.2</v>
      </c>
      <c r="I180" s="360"/>
      <c r="J180" s="360"/>
      <c r="K180" s="359"/>
      <c r="L180" s="184"/>
      <c r="M180" s="261" t="s">
        <v>5</v>
      </c>
      <c r="N180" s="265" t="s">
        <v>37</v>
      </c>
      <c r="O180" s="264">
        <v>0.3</v>
      </c>
      <c r="P180" s="264">
        <f>O180*H180</f>
        <v>2.16</v>
      </c>
      <c r="Q180" s="264">
        <v>0.3674</v>
      </c>
      <c r="R180" s="264">
        <f>Q180*H180</f>
        <v>2.6452800000000001</v>
      </c>
      <c r="S180" s="264">
        <v>0</v>
      </c>
      <c r="T180" s="263">
        <f>S180*H180</f>
        <v>0</v>
      </c>
      <c r="AP180" s="187" t="s">
        <v>696</v>
      </c>
      <c r="AR180" s="187" t="s">
        <v>335</v>
      </c>
      <c r="AS180" s="187" t="s">
        <v>76</v>
      </c>
      <c r="AW180" s="187" t="s">
        <v>146</v>
      </c>
      <c r="BC180" s="190">
        <f>IF(N180="základní",J180,0)</f>
        <v>0</v>
      </c>
      <c r="BD180" s="190">
        <f>IF(N180="snížená",J180,0)</f>
        <v>0</v>
      </c>
      <c r="BE180" s="190">
        <f>IF(N180="zákl. přenesená",J180,0)</f>
        <v>0</v>
      </c>
      <c r="BF180" s="190">
        <f>IF(N180="sníž. přenesená",J180,0)</f>
        <v>0</v>
      </c>
      <c r="BG180" s="190">
        <f>IF(N180="nulová",J180,0)</f>
        <v>0</v>
      </c>
      <c r="BH180" s="187" t="s">
        <v>74</v>
      </c>
      <c r="BI180" s="190">
        <f>ROUND(I180*H180,2)</f>
        <v>0</v>
      </c>
      <c r="BJ180" s="187" t="s">
        <v>696</v>
      </c>
      <c r="BK180" s="187" t="s">
        <v>1359</v>
      </c>
    </row>
    <row r="181" spans="2:63" s="245" customFormat="1" x14ac:dyDescent="0.3">
      <c r="B181" s="250"/>
      <c r="D181" s="382" t="s">
        <v>1143</v>
      </c>
      <c r="E181" s="246" t="s">
        <v>5</v>
      </c>
      <c r="F181" s="251" t="s">
        <v>1220</v>
      </c>
      <c r="H181" s="246" t="s">
        <v>5</v>
      </c>
      <c r="L181" s="250"/>
      <c r="M181" s="249"/>
      <c r="N181" s="248"/>
      <c r="O181" s="248"/>
      <c r="P181" s="248"/>
      <c r="Q181" s="248"/>
      <c r="R181" s="248"/>
      <c r="S181" s="248"/>
      <c r="T181" s="247"/>
      <c r="AR181" s="246" t="s">
        <v>1143</v>
      </c>
      <c r="AS181" s="246" t="s">
        <v>76</v>
      </c>
      <c r="AT181" s="245" t="s">
        <v>74</v>
      </c>
      <c r="AU181" s="245" t="s">
        <v>29</v>
      </c>
      <c r="AV181" s="245" t="s">
        <v>66</v>
      </c>
      <c r="AW181" s="246" t="s">
        <v>146</v>
      </c>
    </row>
    <row r="182" spans="2:63" s="226" customFormat="1" x14ac:dyDescent="0.3">
      <c r="B182" s="231"/>
      <c r="D182" s="382" t="s">
        <v>1143</v>
      </c>
      <c r="E182" s="227" t="s">
        <v>5</v>
      </c>
      <c r="F182" s="233" t="s">
        <v>1217</v>
      </c>
      <c r="H182" s="232">
        <v>7.2</v>
      </c>
      <c r="L182" s="231"/>
      <c r="M182" s="244"/>
      <c r="N182" s="243"/>
      <c r="O182" s="243"/>
      <c r="P182" s="243"/>
      <c r="Q182" s="243"/>
      <c r="R182" s="243"/>
      <c r="S182" s="243"/>
      <c r="T182" s="242"/>
      <c r="AR182" s="227" t="s">
        <v>1143</v>
      </c>
      <c r="AS182" s="227" t="s">
        <v>76</v>
      </c>
      <c r="AT182" s="226" t="s">
        <v>76</v>
      </c>
      <c r="AU182" s="226" t="s">
        <v>29</v>
      </c>
      <c r="AV182" s="226" t="s">
        <v>74</v>
      </c>
      <c r="AW182" s="227" t="s">
        <v>146</v>
      </c>
    </row>
    <row r="183" spans="2:63" s="355" customFormat="1" ht="16.5" customHeight="1" x14ac:dyDescent="0.3">
      <c r="B183" s="195"/>
      <c r="C183" s="194" t="s">
        <v>761</v>
      </c>
      <c r="D183" s="194" t="s">
        <v>335</v>
      </c>
      <c r="E183" s="193" t="s">
        <v>1221</v>
      </c>
      <c r="F183" s="359" t="s">
        <v>1222</v>
      </c>
      <c r="G183" s="192" t="s">
        <v>338</v>
      </c>
      <c r="H183" s="191">
        <v>13.2</v>
      </c>
      <c r="I183" s="360"/>
      <c r="J183" s="360"/>
      <c r="K183" s="359"/>
      <c r="L183" s="184"/>
      <c r="M183" s="261" t="s">
        <v>5</v>
      </c>
      <c r="N183" s="265" t="s">
        <v>37</v>
      </c>
      <c r="O183" s="264">
        <v>0.19900000000000001</v>
      </c>
      <c r="P183" s="264">
        <f>O183*H183</f>
        <v>2.6267999999999998</v>
      </c>
      <c r="Q183" s="264">
        <v>0.19663</v>
      </c>
      <c r="R183" s="264">
        <f>Q183*H183</f>
        <v>2.5955159999999999</v>
      </c>
      <c r="S183" s="264">
        <v>0</v>
      </c>
      <c r="T183" s="263">
        <f>S183*H183</f>
        <v>0</v>
      </c>
      <c r="AP183" s="187" t="s">
        <v>696</v>
      </c>
      <c r="AR183" s="187" t="s">
        <v>335</v>
      </c>
      <c r="AS183" s="187" t="s">
        <v>76</v>
      </c>
      <c r="AW183" s="187" t="s">
        <v>146</v>
      </c>
      <c r="BC183" s="190">
        <f>IF(N183="základní",J183,0)</f>
        <v>0</v>
      </c>
      <c r="BD183" s="190">
        <f>IF(N183="snížená",J183,0)</f>
        <v>0</v>
      </c>
      <c r="BE183" s="190">
        <f>IF(N183="zákl. přenesená",J183,0)</f>
        <v>0</v>
      </c>
      <c r="BF183" s="190">
        <f>IF(N183="sníž. přenesená",J183,0)</f>
        <v>0</v>
      </c>
      <c r="BG183" s="190">
        <f>IF(N183="nulová",J183,0)</f>
        <v>0</v>
      </c>
      <c r="BH183" s="187" t="s">
        <v>74</v>
      </c>
      <c r="BI183" s="190">
        <f>ROUND(I183*H183,2)</f>
        <v>0</v>
      </c>
      <c r="BJ183" s="187" t="s">
        <v>696</v>
      </c>
      <c r="BK183" s="187" t="s">
        <v>1358</v>
      </c>
    </row>
    <row r="184" spans="2:63" s="245" customFormat="1" x14ac:dyDescent="0.3">
      <c r="B184" s="250"/>
      <c r="D184" s="382" t="s">
        <v>1143</v>
      </c>
      <c r="E184" s="246" t="s">
        <v>5</v>
      </c>
      <c r="F184" s="251" t="s">
        <v>1220</v>
      </c>
      <c r="H184" s="246" t="s">
        <v>5</v>
      </c>
      <c r="L184" s="250"/>
      <c r="M184" s="249"/>
      <c r="N184" s="248"/>
      <c r="O184" s="248"/>
      <c r="P184" s="248"/>
      <c r="Q184" s="248"/>
      <c r="R184" s="248"/>
      <c r="S184" s="248"/>
      <c r="T184" s="247"/>
      <c r="AR184" s="246" t="s">
        <v>1143</v>
      </c>
      <c r="AS184" s="246" t="s">
        <v>76</v>
      </c>
      <c r="AT184" s="245" t="s">
        <v>74</v>
      </c>
      <c r="AU184" s="245" t="s">
        <v>29</v>
      </c>
      <c r="AV184" s="245" t="s">
        <v>66</v>
      </c>
      <c r="AW184" s="246" t="s">
        <v>146</v>
      </c>
    </row>
    <row r="185" spans="2:63" s="226" customFormat="1" x14ac:dyDescent="0.3">
      <c r="B185" s="231"/>
      <c r="D185" s="382" t="s">
        <v>1143</v>
      </c>
      <c r="E185" s="227" t="s">
        <v>5</v>
      </c>
      <c r="F185" s="233" t="s">
        <v>1223</v>
      </c>
      <c r="H185" s="232">
        <v>13.2</v>
      </c>
      <c r="L185" s="231"/>
      <c r="M185" s="244"/>
      <c r="N185" s="243"/>
      <c r="O185" s="243"/>
      <c r="P185" s="243"/>
      <c r="Q185" s="243"/>
      <c r="R185" s="243"/>
      <c r="S185" s="243"/>
      <c r="T185" s="242"/>
      <c r="AR185" s="227" t="s">
        <v>1143</v>
      </c>
      <c r="AS185" s="227" t="s">
        <v>76</v>
      </c>
      <c r="AT185" s="226" t="s">
        <v>76</v>
      </c>
      <c r="AU185" s="226" t="s">
        <v>29</v>
      </c>
      <c r="AV185" s="226" t="s">
        <v>74</v>
      </c>
      <c r="AW185" s="227" t="s">
        <v>146</v>
      </c>
    </row>
    <row r="186" spans="2:63" s="266" customFormat="1" ht="29.85" customHeight="1" x14ac:dyDescent="0.3">
      <c r="B186" s="276"/>
      <c r="D186" s="268" t="s">
        <v>65</v>
      </c>
      <c r="E186" s="387" t="s">
        <v>734</v>
      </c>
      <c r="F186" s="387" t="s">
        <v>1224</v>
      </c>
      <c r="J186" s="386"/>
      <c r="L186" s="276"/>
      <c r="M186" s="273"/>
      <c r="N186" s="271"/>
      <c r="O186" s="271"/>
      <c r="P186" s="272">
        <f>SUM(P187:P219)</f>
        <v>376.48849000000001</v>
      </c>
      <c r="Q186" s="271"/>
      <c r="R186" s="272">
        <f>SUM(R187:R219)</f>
        <v>0.01</v>
      </c>
      <c r="S186" s="271"/>
      <c r="T186" s="270">
        <f>SUM(T187:T219)</f>
        <v>33.801250000000003</v>
      </c>
      <c r="AP186" s="268" t="s">
        <v>74</v>
      </c>
      <c r="AR186" s="269" t="s">
        <v>65</v>
      </c>
      <c r="AS186" s="269" t="s">
        <v>74</v>
      </c>
      <c r="AW186" s="268" t="s">
        <v>146</v>
      </c>
      <c r="BI186" s="267">
        <f>SUM(BI187:BI219)</f>
        <v>0</v>
      </c>
    </row>
    <row r="187" spans="2:63" s="355" customFormat="1" ht="16.5" customHeight="1" x14ac:dyDescent="0.3">
      <c r="B187" s="195"/>
      <c r="C187" s="194" t="s">
        <v>401</v>
      </c>
      <c r="D187" s="194" t="s">
        <v>335</v>
      </c>
      <c r="E187" s="193" t="s">
        <v>1225</v>
      </c>
      <c r="F187" s="359" t="s">
        <v>1226</v>
      </c>
      <c r="G187" s="192" t="s">
        <v>670</v>
      </c>
      <c r="H187" s="191">
        <v>250</v>
      </c>
      <c r="I187" s="360"/>
      <c r="J187" s="360"/>
      <c r="K187" s="359"/>
      <c r="L187" s="184"/>
      <c r="M187" s="261" t="s">
        <v>5</v>
      </c>
      <c r="N187" s="265" t="s">
        <v>37</v>
      </c>
      <c r="O187" s="264">
        <v>0.308</v>
      </c>
      <c r="P187" s="264">
        <f>O187*H187</f>
        <v>77</v>
      </c>
      <c r="Q187" s="264">
        <v>4.0000000000000003E-5</v>
      </c>
      <c r="R187" s="264">
        <f>Q187*H187</f>
        <v>0.01</v>
      </c>
      <c r="S187" s="264">
        <v>0</v>
      </c>
      <c r="T187" s="263">
        <f>S187*H187</f>
        <v>0</v>
      </c>
      <c r="AP187" s="187" t="s">
        <v>696</v>
      </c>
      <c r="AR187" s="187" t="s">
        <v>335</v>
      </c>
      <c r="AS187" s="187" t="s">
        <v>76</v>
      </c>
      <c r="AW187" s="187" t="s">
        <v>146</v>
      </c>
      <c r="BC187" s="190">
        <f>IF(N187="základní",J187,0)</f>
        <v>0</v>
      </c>
      <c r="BD187" s="190">
        <f>IF(N187="snížená",J187,0)</f>
        <v>0</v>
      </c>
      <c r="BE187" s="190">
        <f>IF(N187="zákl. přenesená",J187,0)</f>
        <v>0</v>
      </c>
      <c r="BF187" s="190">
        <f>IF(N187="sníž. přenesená",J187,0)</f>
        <v>0</v>
      </c>
      <c r="BG187" s="190">
        <f>IF(N187="nulová",J187,0)</f>
        <v>0</v>
      </c>
      <c r="BH187" s="187" t="s">
        <v>74</v>
      </c>
      <c r="BI187" s="190">
        <f>ROUND(I187*H187,2)</f>
        <v>0</v>
      </c>
      <c r="BJ187" s="187" t="s">
        <v>696</v>
      </c>
      <c r="BK187" s="187" t="s">
        <v>1357</v>
      </c>
    </row>
    <row r="188" spans="2:63" s="245" customFormat="1" x14ac:dyDescent="0.3">
      <c r="B188" s="250"/>
      <c r="D188" s="382" t="s">
        <v>1143</v>
      </c>
      <c r="E188" s="246" t="s">
        <v>5</v>
      </c>
      <c r="F188" s="251" t="s">
        <v>1227</v>
      </c>
      <c r="H188" s="246" t="s">
        <v>5</v>
      </c>
      <c r="L188" s="250"/>
      <c r="M188" s="249"/>
      <c r="N188" s="248"/>
      <c r="O188" s="248"/>
      <c r="P188" s="248"/>
      <c r="Q188" s="248"/>
      <c r="R188" s="248"/>
      <c r="S188" s="248"/>
      <c r="T188" s="247"/>
      <c r="AR188" s="246" t="s">
        <v>1143</v>
      </c>
      <c r="AS188" s="246" t="s">
        <v>76</v>
      </c>
      <c r="AT188" s="245" t="s">
        <v>74</v>
      </c>
      <c r="AU188" s="245" t="s">
        <v>29</v>
      </c>
      <c r="AV188" s="245" t="s">
        <v>66</v>
      </c>
      <c r="AW188" s="246" t="s">
        <v>146</v>
      </c>
    </row>
    <row r="189" spans="2:63" s="226" customFormat="1" x14ac:dyDescent="0.3">
      <c r="B189" s="231"/>
      <c r="D189" s="382" t="s">
        <v>1143</v>
      </c>
      <c r="E189" s="227" t="s">
        <v>5</v>
      </c>
      <c r="F189" s="233" t="s">
        <v>1228</v>
      </c>
      <c r="H189" s="232">
        <v>250</v>
      </c>
      <c r="L189" s="231"/>
      <c r="M189" s="244"/>
      <c r="N189" s="243"/>
      <c r="O189" s="243"/>
      <c r="P189" s="243"/>
      <c r="Q189" s="243"/>
      <c r="R189" s="243"/>
      <c r="S189" s="243"/>
      <c r="T189" s="242"/>
      <c r="AR189" s="227" t="s">
        <v>1143</v>
      </c>
      <c r="AS189" s="227" t="s">
        <v>76</v>
      </c>
      <c r="AT189" s="226" t="s">
        <v>76</v>
      </c>
      <c r="AU189" s="226" t="s">
        <v>29</v>
      </c>
      <c r="AV189" s="226" t="s">
        <v>66</v>
      </c>
      <c r="AW189" s="227" t="s">
        <v>146</v>
      </c>
    </row>
    <row r="190" spans="2:63" s="234" customFormat="1" x14ac:dyDescent="0.3">
      <c r="B190" s="239"/>
      <c r="D190" s="382" t="s">
        <v>1143</v>
      </c>
      <c r="E190" s="235" t="s">
        <v>5</v>
      </c>
      <c r="F190" s="241" t="s">
        <v>1155</v>
      </c>
      <c r="H190" s="240">
        <v>250</v>
      </c>
      <c r="L190" s="239"/>
      <c r="M190" s="238"/>
      <c r="N190" s="237"/>
      <c r="O190" s="237"/>
      <c r="P190" s="237"/>
      <c r="Q190" s="237"/>
      <c r="R190" s="237"/>
      <c r="S190" s="237"/>
      <c r="T190" s="236"/>
      <c r="AR190" s="235" t="s">
        <v>1143</v>
      </c>
      <c r="AS190" s="235" t="s">
        <v>76</v>
      </c>
      <c r="AT190" s="234" t="s">
        <v>696</v>
      </c>
      <c r="AU190" s="234" t="s">
        <v>29</v>
      </c>
      <c r="AV190" s="234" t="s">
        <v>74</v>
      </c>
      <c r="AW190" s="235" t="s">
        <v>146</v>
      </c>
    </row>
    <row r="191" spans="2:63" s="355" customFormat="1" ht="25.5" customHeight="1" x14ac:dyDescent="0.3">
      <c r="B191" s="195"/>
      <c r="C191" s="194" t="s">
        <v>381</v>
      </c>
      <c r="D191" s="194" t="s">
        <v>335</v>
      </c>
      <c r="E191" s="193" t="s">
        <v>1229</v>
      </c>
      <c r="F191" s="359" t="s">
        <v>1230</v>
      </c>
      <c r="G191" s="192" t="s">
        <v>1161</v>
      </c>
      <c r="H191" s="191">
        <v>11.218999999999999</v>
      </c>
      <c r="I191" s="360"/>
      <c r="J191" s="360"/>
      <c r="K191" s="359"/>
      <c r="L191" s="184"/>
      <c r="M191" s="261" t="s">
        <v>5</v>
      </c>
      <c r="N191" s="265" t="s">
        <v>37</v>
      </c>
      <c r="O191" s="264">
        <v>14.31</v>
      </c>
      <c r="P191" s="264">
        <f>O191*H191</f>
        <v>160.54389</v>
      </c>
      <c r="Q191" s="264">
        <v>0</v>
      </c>
      <c r="R191" s="264">
        <f>Q191*H191</f>
        <v>0</v>
      </c>
      <c r="S191" s="264">
        <v>2.2000000000000002</v>
      </c>
      <c r="T191" s="263">
        <f>S191*H191</f>
        <v>24.681799999999999</v>
      </c>
      <c r="AP191" s="187" t="s">
        <v>696</v>
      </c>
      <c r="AR191" s="187" t="s">
        <v>335</v>
      </c>
      <c r="AS191" s="187" t="s">
        <v>76</v>
      </c>
      <c r="AW191" s="187" t="s">
        <v>146</v>
      </c>
      <c r="BC191" s="190">
        <f>IF(N191="základní",J191,0)</f>
        <v>0</v>
      </c>
      <c r="BD191" s="190">
        <f>IF(N191="snížená",J191,0)</f>
        <v>0</v>
      </c>
      <c r="BE191" s="190">
        <f>IF(N191="zákl. přenesená",J191,0)</f>
        <v>0</v>
      </c>
      <c r="BF191" s="190">
        <f>IF(N191="sníž. přenesená",J191,0)</f>
        <v>0</v>
      </c>
      <c r="BG191" s="190">
        <f>IF(N191="nulová",J191,0)</f>
        <v>0</v>
      </c>
      <c r="BH191" s="187" t="s">
        <v>74</v>
      </c>
      <c r="BI191" s="190">
        <f>ROUND(I191*H191,2)</f>
        <v>0</v>
      </c>
      <c r="BJ191" s="187" t="s">
        <v>696</v>
      </c>
      <c r="BK191" s="187" t="s">
        <v>1356</v>
      </c>
    </row>
    <row r="192" spans="2:63" s="245" customFormat="1" x14ac:dyDescent="0.3">
      <c r="B192" s="250"/>
      <c r="D192" s="382" t="s">
        <v>1143</v>
      </c>
      <c r="E192" s="246" t="s">
        <v>5</v>
      </c>
      <c r="F192" s="251" t="s">
        <v>1231</v>
      </c>
      <c r="H192" s="246" t="s">
        <v>5</v>
      </c>
      <c r="L192" s="250"/>
      <c r="M192" s="249"/>
      <c r="N192" s="248"/>
      <c r="O192" s="248"/>
      <c r="P192" s="248"/>
      <c r="Q192" s="248"/>
      <c r="R192" s="248"/>
      <c r="S192" s="248"/>
      <c r="T192" s="247"/>
      <c r="AR192" s="246" t="s">
        <v>1143</v>
      </c>
      <c r="AS192" s="246" t="s">
        <v>76</v>
      </c>
      <c r="AT192" s="245" t="s">
        <v>74</v>
      </c>
      <c r="AU192" s="245" t="s">
        <v>29</v>
      </c>
      <c r="AV192" s="245" t="s">
        <v>66</v>
      </c>
      <c r="AW192" s="246" t="s">
        <v>146</v>
      </c>
    </row>
    <row r="193" spans="2:63" s="245" customFormat="1" x14ac:dyDescent="0.3">
      <c r="B193" s="250"/>
      <c r="D193" s="382" t="s">
        <v>1143</v>
      </c>
      <c r="E193" s="246" t="s">
        <v>5</v>
      </c>
      <c r="F193" s="251" t="s">
        <v>1232</v>
      </c>
      <c r="H193" s="246" t="s">
        <v>5</v>
      </c>
      <c r="L193" s="250"/>
      <c r="M193" s="249"/>
      <c r="N193" s="248"/>
      <c r="O193" s="248"/>
      <c r="P193" s="248"/>
      <c r="Q193" s="248"/>
      <c r="R193" s="248"/>
      <c r="S193" s="248"/>
      <c r="T193" s="247"/>
      <c r="AR193" s="246" t="s">
        <v>1143</v>
      </c>
      <c r="AS193" s="246" t="s">
        <v>76</v>
      </c>
      <c r="AT193" s="245" t="s">
        <v>74</v>
      </c>
      <c r="AU193" s="245" t="s">
        <v>29</v>
      </c>
      <c r="AV193" s="245" t="s">
        <v>66</v>
      </c>
      <c r="AW193" s="246" t="s">
        <v>146</v>
      </c>
    </row>
    <row r="194" spans="2:63" s="226" customFormat="1" x14ac:dyDescent="0.3">
      <c r="B194" s="231"/>
      <c r="D194" s="382" t="s">
        <v>1143</v>
      </c>
      <c r="E194" s="227" t="s">
        <v>5</v>
      </c>
      <c r="F194" s="233" t="s">
        <v>1233</v>
      </c>
      <c r="H194" s="232">
        <v>3.1070000000000002</v>
      </c>
      <c r="L194" s="231"/>
      <c r="M194" s="244"/>
      <c r="N194" s="243"/>
      <c r="O194" s="243"/>
      <c r="P194" s="243"/>
      <c r="Q194" s="243"/>
      <c r="R194" s="243"/>
      <c r="S194" s="243"/>
      <c r="T194" s="242"/>
      <c r="AR194" s="227" t="s">
        <v>1143</v>
      </c>
      <c r="AS194" s="227" t="s">
        <v>76</v>
      </c>
      <c r="AT194" s="226" t="s">
        <v>76</v>
      </c>
      <c r="AU194" s="226" t="s">
        <v>29</v>
      </c>
      <c r="AV194" s="226" t="s">
        <v>66</v>
      </c>
      <c r="AW194" s="227" t="s">
        <v>146</v>
      </c>
    </row>
    <row r="195" spans="2:63" s="226" customFormat="1" x14ac:dyDescent="0.3">
      <c r="B195" s="231"/>
      <c r="D195" s="382" t="s">
        <v>1143</v>
      </c>
      <c r="E195" s="227" t="s">
        <v>5</v>
      </c>
      <c r="F195" s="233" t="s">
        <v>1234</v>
      </c>
      <c r="H195" s="232">
        <v>3.3119999999999998</v>
      </c>
      <c r="L195" s="231"/>
      <c r="M195" s="244"/>
      <c r="N195" s="243"/>
      <c r="O195" s="243"/>
      <c r="P195" s="243"/>
      <c r="Q195" s="243"/>
      <c r="R195" s="243"/>
      <c r="S195" s="243"/>
      <c r="T195" s="242"/>
      <c r="AR195" s="227" t="s">
        <v>1143</v>
      </c>
      <c r="AS195" s="227" t="s">
        <v>76</v>
      </c>
      <c r="AT195" s="226" t="s">
        <v>76</v>
      </c>
      <c r="AU195" s="226" t="s">
        <v>29</v>
      </c>
      <c r="AV195" s="226" t="s">
        <v>66</v>
      </c>
      <c r="AW195" s="227" t="s">
        <v>146</v>
      </c>
    </row>
    <row r="196" spans="2:63" s="245" customFormat="1" x14ac:dyDescent="0.3">
      <c r="B196" s="250"/>
      <c r="D196" s="382" t="s">
        <v>1143</v>
      </c>
      <c r="E196" s="246" t="s">
        <v>5</v>
      </c>
      <c r="F196" s="251" t="s">
        <v>1235</v>
      </c>
      <c r="H196" s="246" t="s">
        <v>5</v>
      </c>
      <c r="L196" s="250"/>
      <c r="M196" s="249"/>
      <c r="N196" s="248"/>
      <c r="O196" s="248"/>
      <c r="P196" s="248"/>
      <c r="Q196" s="248"/>
      <c r="R196" s="248"/>
      <c r="S196" s="248"/>
      <c r="T196" s="247"/>
      <c r="AR196" s="246" t="s">
        <v>1143</v>
      </c>
      <c r="AS196" s="246" t="s">
        <v>76</v>
      </c>
      <c r="AT196" s="245" t="s">
        <v>74</v>
      </c>
      <c r="AU196" s="245" t="s">
        <v>29</v>
      </c>
      <c r="AV196" s="245" t="s">
        <v>66</v>
      </c>
      <c r="AW196" s="246" t="s">
        <v>146</v>
      </c>
    </row>
    <row r="197" spans="2:63" s="226" customFormat="1" x14ac:dyDescent="0.3">
      <c r="B197" s="231"/>
      <c r="D197" s="382" t="s">
        <v>1143</v>
      </c>
      <c r="E197" s="227" t="s">
        <v>5</v>
      </c>
      <c r="F197" s="233" t="s">
        <v>1927</v>
      </c>
      <c r="H197" s="232">
        <v>4.8</v>
      </c>
      <c r="L197" s="231"/>
      <c r="M197" s="244"/>
      <c r="N197" s="243"/>
      <c r="O197" s="243"/>
      <c r="P197" s="243"/>
      <c r="Q197" s="243"/>
      <c r="R197" s="243"/>
      <c r="S197" s="243"/>
      <c r="T197" s="242"/>
      <c r="AR197" s="227" t="s">
        <v>1143</v>
      </c>
      <c r="AS197" s="227" t="s">
        <v>76</v>
      </c>
      <c r="AT197" s="226" t="s">
        <v>76</v>
      </c>
      <c r="AU197" s="226" t="s">
        <v>29</v>
      </c>
      <c r="AV197" s="226" t="s">
        <v>66</v>
      </c>
      <c r="AW197" s="227" t="s">
        <v>146</v>
      </c>
    </row>
    <row r="198" spans="2:63" s="234" customFormat="1" x14ac:dyDescent="0.3">
      <c r="B198" s="239"/>
      <c r="D198" s="382" t="s">
        <v>1143</v>
      </c>
      <c r="E198" s="235" t="s">
        <v>5</v>
      </c>
      <c r="F198" s="241" t="s">
        <v>1155</v>
      </c>
      <c r="H198" s="240">
        <v>11.218999999999999</v>
      </c>
      <c r="L198" s="239"/>
      <c r="M198" s="238"/>
      <c r="N198" s="237"/>
      <c r="O198" s="237"/>
      <c r="P198" s="237"/>
      <c r="Q198" s="237"/>
      <c r="R198" s="237"/>
      <c r="S198" s="237"/>
      <c r="T198" s="236"/>
      <c r="AR198" s="235" t="s">
        <v>1143</v>
      </c>
      <c r="AS198" s="235" t="s">
        <v>76</v>
      </c>
      <c r="AT198" s="234" t="s">
        <v>696</v>
      </c>
      <c r="AU198" s="234" t="s">
        <v>29</v>
      </c>
      <c r="AV198" s="234" t="s">
        <v>74</v>
      </c>
      <c r="AW198" s="235" t="s">
        <v>146</v>
      </c>
    </row>
    <row r="199" spans="2:63" s="355" customFormat="1" ht="25.5" customHeight="1" x14ac:dyDescent="0.3">
      <c r="B199" s="195"/>
      <c r="C199" s="194" t="s">
        <v>385</v>
      </c>
      <c r="D199" s="194" t="s">
        <v>335</v>
      </c>
      <c r="E199" s="193" t="s">
        <v>1236</v>
      </c>
      <c r="F199" s="359" t="s">
        <v>1237</v>
      </c>
      <c r="G199" s="192" t="s">
        <v>470</v>
      </c>
      <c r="H199" s="191">
        <v>20</v>
      </c>
      <c r="I199" s="360"/>
      <c r="J199" s="360"/>
      <c r="K199" s="359"/>
      <c r="L199" s="184"/>
      <c r="M199" s="261" t="s">
        <v>5</v>
      </c>
      <c r="N199" s="265" t="s">
        <v>37</v>
      </c>
      <c r="O199" s="264">
        <v>1.2549999999999999</v>
      </c>
      <c r="P199" s="264">
        <f>O199*H199</f>
        <v>25.099999999999998</v>
      </c>
      <c r="Q199" s="264">
        <v>0</v>
      </c>
      <c r="R199" s="264">
        <f>Q199*H199</f>
        <v>0</v>
      </c>
      <c r="S199" s="264">
        <v>7.8E-2</v>
      </c>
      <c r="T199" s="263">
        <f>S199*H199</f>
        <v>1.56</v>
      </c>
      <c r="AP199" s="187" t="s">
        <v>696</v>
      </c>
      <c r="AR199" s="187" t="s">
        <v>335</v>
      </c>
      <c r="AS199" s="187" t="s">
        <v>76</v>
      </c>
      <c r="AW199" s="187" t="s">
        <v>146</v>
      </c>
      <c r="BC199" s="190">
        <f>IF(N199="základní",J199,0)</f>
        <v>0</v>
      </c>
      <c r="BD199" s="190">
        <f>IF(N199="snížená",J199,0)</f>
        <v>0</v>
      </c>
      <c r="BE199" s="190">
        <f>IF(N199="zákl. přenesená",J199,0)</f>
        <v>0</v>
      </c>
      <c r="BF199" s="190">
        <f>IF(N199="sníž. přenesená",J199,0)</f>
        <v>0</v>
      </c>
      <c r="BG199" s="190">
        <f>IF(N199="nulová",J199,0)</f>
        <v>0</v>
      </c>
      <c r="BH199" s="187" t="s">
        <v>74</v>
      </c>
      <c r="BI199" s="190">
        <f>ROUND(I199*H199,2)</f>
        <v>0</v>
      </c>
      <c r="BJ199" s="187" t="s">
        <v>696</v>
      </c>
      <c r="BK199" s="187" t="s">
        <v>1355</v>
      </c>
    </row>
    <row r="200" spans="2:63" s="245" customFormat="1" x14ac:dyDescent="0.3">
      <c r="B200" s="250"/>
      <c r="D200" s="382" t="s">
        <v>1143</v>
      </c>
      <c r="E200" s="246" t="s">
        <v>5</v>
      </c>
      <c r="F200" s="251" t="s">
        <v>1238</v>
      </c>
      <c r="H200" s="246" t="s">
        <v>5</v>
      </c>
      <c r="L200" s="250"/>
      <c r="M200" s="249"/>
      <c r="N200" s="248"/>
      <c r="O200" s="248"/>
      <c r="P200" s="248"/>
      <c r="Q200" s="248"/>
      <c r="R200" s="248"/>
      <c r="S200" s="248"/>
      <c r="T200" s="247"/>
      <c r="AR200" s="246" t="s">
        <v>1143</v>
      </c>
      <c r="AS200" s="246" t="s">
        <v>76</v>
      </c>
      <c r="AT200" s="245" t="s">
        <v>74</v>
      </c>
      <c r="AU200" s="245" t="s">
        <v>29</v>
      </c>
      <c r="AV200" s="245" t="s">
        <v>66</v>
      </c>
      <c r="AW200" s="246" t="s">
        <v>146</v>
      </c>
    </row>
    <row r="201" spans="2:63" s="226" customFormat="1" x14ac:dyDescent="0.3">
      <c r="B201" s="231"/>
      <c r="D201" s="382" t="s">
        <v>1143</v>
      </c>
      <c r="E201" s="227" t="s">
        <v>5</v>
      </c>
      <c r="F201" s="233" t="s">
        <v>365</v>
      </c>
      <c r="H201" s="232">
        <v>20</v>
      </c>
      <c r="L201" s="231"/>
      <c r="M201" s="244"/>
      <c r="N201" s="243"/>
      <c r="O201" s="243"/>
      <c r="P201" s="243"/>
      <c r="Q201" s="243"/>
      <c r="R201" s="243"/>
      <c r="S201" s="243"/>
      <c r="T201" s="242"/>
      <c r="AR201" s="227" t="s">
        <v>1143</v>
      </c>
      <c r="AS201" s="227" t="s">
        <v>76</v>
      </c>
      <c r="AT201" s="226" t="s">
        <v>76</v>
      </c>
      <c r="AU201" s="226" t="s">
        <v>29</v>
      </c>
      <c r="AV201" s="226" t="s">
        <v>74</v>
      </c>
      <c r="AW201" s="227" t="s">
        <v>146</v>
      </c>
    </row>
    <row r="202" spans="2:63" s="355" customFormat="1" ht="16.5" customHeight="1" x14ac:dyDescent="0.3">
      <c r="B202" s="195"/>
      <c r="C202" s="194" t="s">
        <v>800</v>
      </c>
      <c r="D202" s="194" t="s">
        <v>335</v>
      </c>
      <c r="E202" s="193" t="s">
        <v>1239</v>
      </c>
      <c r="F202" s="359" t="s">
        <v>1240</v>
      </c>
      <c r="G202" s="192" t="s">
        <v>470</v>
      </c>
      <c r="H202" s="191">
        <v>11</v>
      </c>
      <c r="I202" s="360"/>
      <c r="J202" s="360"/>
      <c r="K202" s="359"/>
      <c r="L202" s="184"/>
      <c r="M202" s="261" t="s">
        <v>5</v>
      </c>
      <c r="N202" s="265" t="s">
        <v>37</v>
      </c>
      <c r="O202" s="264">
        <v>6.4809999999999999</v>
      </c>
      <c r="P202" s="264">
        <f>O202*H202</f>
        <v>71.290999999999997</v>
      </c>
      <c r="Q202" s="264">
        <v>0</v>
      </c>
      <c r="R202" s="264">
        <f>Q202*H202</f>
        <v>0</v>
      </c>
      <c r="S202" s="264">
        <v>0.46</v>
      </c>
      <c r="T202" s="263">
        <f>S202*H202</f>
        <v>5.0600000000000005</v>
      </c>
      <c r="AP202" s="187" t="s">
        <v>696</v>
      </c>
      <c r="AR202" s="187" t="s">
        <v>335</v>
      </c>
      <c r="AS202" s="187" t="s">
        <v>76</v>
      </c>
      <c r="AW202" s="187" t="s">
        <v>146</v>
      </c>
      <c r="BC202" s="190">
        <f>IF(N202="základní",J202,0)</f>
        <v>0</v>
      </c>
      <c r="BD202" s="190">
        <f>IF(N202="snížená",J202,0)</f>
        <v>0</v>
      </c>
      <c r="BE202" s="190">
        <f>IF(N202="zákl. přenesená",J202,0)</f>
        <v>0</v>
      </c>
      <c r="BF202" s="190">
        <f>IF(N202="sníž. přenesená",J202,0)</f>
        <v>0</v>
      </c>
      <c r="BG202" s="190">
        <f>IF(N202="nulová",J202,0)</f>
        <v>0</v>
      </c>
      <c r="BH202" s="187" t="s">
        <v>74</v>
      </c>
      <c r="BI202" s="190">
        <f>ROUND(I202*H202,2)</f>
        <v>0</v>
      </c>
      <c r="BJ202" s="187" t="s">
        <v>696</v>
      </c>
      <c r="BK202" s="187" t="s">
        <v>1354</v>
      </c>
    </row>
    <row r="203" spans="2:63" s="226" customFormat="1" x14ac:dyDescent="0.3">
      <c r="B203" s="231"/>
      <c r="D203" s="382" t="s">
        <v>1143</v>
      </c>
      <c r="E203" s="227" t="s">
        <v>5</v>
      </c>
      <c r="F203" s="233" t="s">
        <v>1926</v>
      </c>
      <c r="H203" s="232">
        <v>11</v>
      </c>
      <c r="L203" s="231"/>
      <c r="M203" s="244"/>
      <c r="N203" s="243"/>
      <c r="O203" s="243"/>
      <c r="P203" s="243"/>
      <c r="Q203" s="243"/>
      <c r="R203" s="243"/>
      <c r="S203" s="243"/>
      <c r="T203" s="242"/>
      <c r="AR203" s="227" t="s">
        <v>1143</v>
      </c>
      <c r="AS203" s="227" t="s">
        <v>76</v>
      </c>
      <c r="AT203" s="226" t="s">
        <v>76</v>
      </c>
      <c r="AU203" s="226" t="s">
        <v>29</v>
      </c>
      <c r="AV203" s="226" t="s">
        <v>66</v>
      </c>
      <c r="AW203" s="227" t="s">
        <v>146</v>
      </c>
    </row>
    <row r="204" spans="2:63" s="234" customFormat="1" x14ac:dyDescent="0.3">
      <c r="B204" s="239"/>
      <c r="D204" s="382" t="s">
        <v>1143</v>
      </c>
      <c r="E204" s="235" t="s">
        <v>5</v>
      </c>
      <c r="F204" s="241" t="s">
        <v>1155</v>
      </c>
      <c r="H204" s="240">
        <v>11</v>
      </c>
      <c r="L204" s="239"/>
      <c r="M204" s="238"/>
      <c r="N204" s="237"/>
      <c r="O204" s="237"/>
      <c r="P204" s="237"/>
      <c r="Q204" s="237"/>
      <c r="R204" s="237"/>
      <c r="S204" s="237"/>
      <c r="T204" s="236"/>
      <c r="AR204" s="235" t="s">
        <v>1143</v>
      </c>
      <c r="AS204" s="235" t="s">
        <v>76</v>
      </c>
      <c r="AT204" s="234" t="s">
        <v>696</v>
      </c>
      <c r="AU204" s="234" t="s">
        <v>29</v>
      </c>
      <c r="AV204" s="234" t="s">
        <v>74</v>
      </c>
      <c r="AW204" s="235" t="s">
        <v>146</v>
      </c>
    </row>
    <row r="205" spans="2:63" s="355" customFormat="1" ht="25.5" customHeight="1" x14ac:dyDescent="0.3">
      <c r="B205" s="195"/>
      <c r="C205" s="194" t="s">
        <v>579</v>
      </c>
      <c r="D205" s="194" t="s">
        <v>335</v>
      </c>
      <c r="E205" s="193" t="s">
        <v>1241</v>
      </c>
      <c r="F205" s="359" t="s">
        <v>1242</v>
      </c>
      <c r="G205" s="192" t="s">
        <v>470</v>
      </c>
      <c r="H205" s="191">
        <v>2</v>
      </c>
      <c r="I205" s="360"/>
      <c r="J205" s="360"/>
      <c r="K205" s="359"/>
      <c r="L205" s="184"/>
      <c r="M205" s="261" t="s">
        <v>5</v>
      </c>
      <c r="N205" s="265" t="s">
        <v>37</v>
      </c>
      <c r="O205" s="264">
        <v>0.83699999999999997</v>
      </c>
      <c r="P205" s="264">
        <f>O205*H205</f>
        <v>1.6739999999999999</v>
      </c>
      <c r="Q205" s="264">
        <v>0</v>
      </c>
      <c r="R205" s="264">
        <f>Q205*H205</f>
        <v>0</v>
      </c>
      <c r="S205" s="264">
        <v>3.2000000000000001E-2</v>
      </c>
      <c r="T205" s="263">
        <f>S205*H205</f>
        <v>6.4000000000000001E-2</v>
      </c>
      <c r="AP205" s="187" t="s">
        <v>696</v>
      </c>
      <c r="AR205" s="187" t="s">
        <v>335</v>
      </c>
      <c r="AS205" s="187" t="s">
        <v>76</v>
      </c>
      <c r="AW205" s="187" t="s">
        <v>146</v>
      </c>
      <c r="BC205" s="190">
        <f>IF(N205="základní",J205,0)</f>
        <v>0</v>
      </c>
      <c r="BD205" s="190">
        <f>IF(N205="snížená",J205,0)</f>
        <v>0</v>
      </c>
      <c r="BE205" s="190">
        <f>IF(N205="zákl. přenesená",J205,0)</f>
        <v>0</v>
      </c>
      <c r="BF205" s="190">
        <f>IF(N205="sníž. přenesená",J205,0)</f>
        <v>0</v>
      </c>
      <c r="BG205" s="190">
        <f>IF(N205="nulová",J205,0)</f>
        <v>0</v>
      </c>
      <c r="BH205" s="187" t="s">
        <v>74</v>
      </c>
      <c r="BI205" s="190">
        <f>ROUND(I205*H205,2)</f>
        <v>0</v>
      </c>
      <c r="BJ205" s="187" t="s">
        <v>696</v>
      </c>
      <c r="BK205" s="187" t="s">
        <v>1353</v>
      </c>
    </row>
    <row r="206" spans="2:63" s="226" customFormat="1" x14ac:dyDescent="0.3">
      <c r="B206" s="231"/>
      <c r="D206" s="382" t="s">
        <v>1143</v>
      </c>
      <c r="E206" s="227" t="s">
        <v>5</v>
      </c>
      <c r="F206" s="233" t="s">
        <v>1243</v>
      </c>
      <c r="H206" s="232">
        <v>2</v>
      </c>
      <c r="L206" s="231"/>
      <c r="M206" s="244"/>
      <c r="N206" s="243"/>
      <c r="O206" s="243"/>
      <c r="P206" s="243"/>
      <c r="Q206" s="243"/>
      <c r="R206" s="243"/>
      <c r="S206" s="243"/>
      <c r="T206" s="242"/>
      <c r="AR206" s="227" t="s">
        <v>1143</v>
      </c>
      <c r="AS206" s="227" t="s">
        <v>76</v>
      </c>
      <c r="AT206" s="226" t="s">
        <v>76</v>
      </c>
      <c r="AU206" s="226" t="s">
        <v>29</v>
      </c>
      <c r="AV206" s="226" t="s">
        <v>74</v>
      </c>
      <c r="AW206" s="227" t="s">
        <v>146</v>
      </c>
    </row>
    <row r="207" spans="2:63" s="355" customFormat="1" ht="16.5" customHeight="1" x14ac:dyDescent="0.3">
      <c r="B207" s="195"/>
      <c r="C207" s="194" t="s">
        <v>409</v>
      </c>
      <c r="D207" s="194" t="s">
        <v>335</v>
      </c>
      <c r="E207" s="193" t="s">
        <v>1244</v>
      </c>
      <c r="F207" s="359" t="s">
        <v>1245</v>
      </c>
      <c r="G207" s="192" t="s">
        <v>338</v>
      </c>
      <c r="H207" s="191">
        <v>36</v>
      </c>
      <c r="I207" s="360"/>
      <c r="J207" s="360"/>
      <c r="K207" s="359"/>
      <c r="L207" s="184"/>
      <c r="M207" s="261" t="s">
        <v>5</v>
      </c>
      <c r="N207" s="265" t="s">
        <v>37</v>
      </c>
      <c r="O207" s="264">
        <v>0.51100000000000001</v>
      </c>
      <c r="P207" s="264">
        <f>O207*H207</f>
        <v>18.396000000000001</v>
      </c>
      <c r="Q207" s="264">
        <v>0</v>
      </c>
      <c r="R207" s="264">
        <f>Q207*H207</f>
        <v>0</v>
      </c>
      <c r="S207" s="264">
        <v>0</v>
      </c>
      <c r="T207" s="263">
        <f>S207*H207</f>
        <v>0</v>
      </c>
      <c r="AP207" s="187" t="s">
        <v>696</v>
      </c>
      <c r="AR207" s="187" t="s">
        <v>335</v>
      </c>
      <c r="AS207" s="187" t="s">
        <v>76</v>
      </c>
      <c r="AW207" s="187" t="s">
        <v>146</v>
      </c>
      <c r="BC207" s="190">
        <f>IF(N207="základní",J207,0)</f>
        <v>0</v>
      </c>
      <c r="BD207" s="190">
        <f>IF(N207="snížená",J207,0)</f>
        <v>0</v>
      </c>
      <c r="BE207" s="190">
        <f>IF(N207="zákl. přenesená",J207,0)</f>
        <v>0</v>
      </c>
      <c r="BF207" s="190">
        <f>IF(N207="sníž. přenesená",J207,0)</f>
        <v>0</v>
      </c>
      <c r="BG207" s="190">
        <f>IF(N207="nulová",J207,0)</f>
        <v>0</v>
      </c>
      <c r="BH207" s="187" t="s">
        <v>74</v>
      </c>
      <c r="BI207" s="190">
        <f>ROUND(I207*H207,2)</f>
        <v>0</v>
      </c>
      <c r="BJ207" s="187" t="s">
        <v>696</v>
      </c>
      <c r="BK207" s="187" t="s">
        <v>1352</v>
      </c>
    </row>
    <row r="208" spans="2:63" s="245" customFormat="1" x14ac:dyDescent="0.3">
      <c r="B208" s="250"/>
      <c r="D208" s="382" t="s">
        <v>1143</v>
      </c>
      <c r="E208" s="246" t="s">
        <v>5</v>
      </c>
      <c r="F208" s="251" t="s">
        <v>1246</v>
      </c>
      <c r="H208" s="246" t="s">
        <v>5</v>
      </c>
      <c r="L208" s="250"/>
      <c r="M208" s="249"/>
      <c r="N208" s="248"/>
      <c r="O208" s="248"/>
      <c r="P208" s="248"/>
      <c r="Q208" s="248"/>
      <c r="R208" s="248"/>
      <c r="S208" s="248"/>
      <c r="T208" s="247"/>
      <c r="AR208" s="246" t="s">
        <v>1143</v>
      </c>
      <c r="AS208" s="246" t="s">
        <v>76</v>
      </c>
      <c r="AT208" s="245" t="s">
        <v>74</v>
      </c>
      <c r="AU208" s="245" t="s">
        <v>29</v>
      </c>
      <c r="AV208" s="245" t="s">
        <v>66</v>
      </c>
      <c r="AW208" s="246" t="s">
        <v>146</v>
      </c>
    </row>
    <row r="209" spans="2:63" s="245" customFormat="1" x14ac:dyDescent="0.3">
      <c r="B209" s="250"/>
      <c r="D209" s="382" t="s">
        <v>1143</v>
      </c>
      <c r="E209" s="246" t="s">
        <v>5</v>
      </c>
      <c r="F209" s="251" t="s">
        <v>1247</v>
      </c>
      <c r="H209" s="246" t="s">
        <v>5</v>
      </c>
      <c r="L209" s="250"/>
      <c r="M209" s="249"/>
      <c r="N209" s="248"/>
      <c r="O209" s="248"/>
      <c r="P209" s="248"/>
      <c r="Q209" s="248"/>
      <c r="R209" s="248"/>
      <c r="S209" s="248"/>
      <c r="T209" s="247"/>
      <c r="AR209" s="246" t="s">
        <v>1143</v>
      </c>
      <c r="AS209" s="246" t="s">
        <v>76</v>
      </c>
      <c r="AT209" s="245" t="s">
        <v>74</v>
      </c>
      <c r="AU209" s="245" t="s">
        <v>29</v>
      </c>
      <c r="AV209" s="245" t="s">
        <v>66</v>
      </c>
      <c r="AW209" s="246" t="s">
        <v>146</v>
      </c>
    </row>
    <row r="210" spans="2:63" s="226" customFormat="1" x14ac:dyDescent="0.3">
      <c r="B210" s="231"/>
      <c r="D210" s="382" t="s">
        <v>1143</v>
      </c>
      <c r="E210" s="227" t="s">
        <v>5</v>
      </c>
      <c r="F210" s="233" t="s">
        <v>1248</v>
      </c>
      <c r="H210" s="232">
        <v>24</v>
      </c>
      <c r="L210" s="231"/>
      <c r="M210" s="244"/>
      <c r="N210" s="243"/>
      <c r="O210" s="243"/>
      <c r="P210" s="243"/>
      <c r="Q210" s="243"/>
      <c r="R210" s="243"/>
      <c r="S210" s="243"/>
      <c r="T210" s="242"/>
      <c r="AR210" s="227" t="s">
        <v>1143</v>
      </c>
      <c r="AS210" s="227" t="s">
        <v>76</v>
      </c>
      <c r="AT210" s="226" t="s">
        <v>76</v>
      </c>
      <c r="AU210" s="226" t="s">
        <v>29</v>
      </c>
      <c r="AV210" s="226" t="s">
        <v>66</v>
      </c>
      <c r="AW210" s="227" t="s">
        <v>146</v>
      </c>
    </row>
    <row r="211" spans="2:63" s="245" customFormat="1" x14ac:dyDescent="0.3">
      <c r="B211" s="250"/>
      <c r="D211" s="382" t="s">
        <v>1143</v>
      </c>
      <c r="E211" s="246" t="s">
        <v>5</v>
      </c>
      <c r="F211" s="251" t="s">
        <v>1235</v>
      </c>
      <c r="H211" s="246" t="s">
        <v>5</v>
      </c>
      <c r="L211" s="250"/>
      <c r="M211" s="249"/>
      <c r="N211" s="248"/>
      <c r="O211" s="248"/>
      <c r="P211" s="248"/>
      <c r="Q211" s="248"/>
      <c r="R211" s="248"/>
      <c r="S211" s="248"/>
      <c r="T211" s="247"/>
      <c r="AR211" s="246" t="s">
        <v>1143</v>
      </c>
      <c r="AS211" s="246" t="s">
        <v>76</v>
      </c>
      <c r="AT211" s="245" t="s">
        <v>74</v>
      </c>
      <c r="AU211" s="245" t="s">
        <v>29</v>
      </c>
      <c r="AV211" s="245" t="s">
        <v>66</v>
      </c>
      <c r="AW211" s="246" t="s">
        <v>146</v>
      </c>
    </row>
    <row r="212" spans="2:63" s="226" customFormat="1" x14ac:dyDescent="0.3">
      <c r="B212" s="231"/>
      <c r="D212" s="382" t="s">
        <v>1143</v>
      </c>
      <c r="E212" s="227" t="s">
        <v>5</v>
      </c>
      <c r="F212" s="233" t="s">
        <v>676</v>
      </c>
      <c r="H212" s="232">
        <v>12</v>
      </c>
      <c r="L212" s="231"/>
      <c r="M212" s="244"/>
      <c r="N212" s="243"/>
      <c r="O212" s="243"/>
      <c r="P212" s="243"/>
      <c r="Q212" s="243"/>
      <c r="R212" s="243"/>
      <c r="S212" s="243"/>
      <c r="T212" s="242"/>
      <c r="AR212" s="227" t="s">
        <v>1143</v>
      </c>
      <c r="AS212" s="227" t="s">
        <v>76</v>
      </c>
      <c r="AT212" s="226" t="s">
        <v>76</v>
      </c>
      <c r="AU212" s="226" t="s">
        <v>29</v>
      </c>
      <c r="AV212" s="226" t="s">
        <v>66</v>
      </c>
      <c r="AW212" s="227" t="s">
        <v>146</v>
      </c>
    </row>
    <row r="213" spans="2:63" s="234" customFormat="1" x14ac:dyDescent="0.3">
      <c r="B213" s="239"/>
      <c r="D213" s="382" t="s">
        <v>1143</v>
      </c>
      <c r="E213" s="235" t="s">
        <v>5</v>
      </c>
      <c r="F213" s="241" t="s">
        <v>1155</v>
      </c>
      <c r="H213" s="240">
        <v>36</v>
      </c>
      <c r="L213" s="239"/>
      <c r="M213" s="238"/>
      <c r="N213" s="237"/>
      <c r="O213" s="237"/>
      <c r="P213" s="237"/>
      <c r="Q213" s="237"/>
      <c r="R213" s="237"/>
      <c r="S213" s="237"/>
      <c r="T213" s="236"/>
      <c r="AR213" s="235" t="s">
        <v>1143</v>
      </c>
      <c r="AS213" s="235" t="s">
        <v>76</v>
      </c>
      <c r="AT213" s="234" t="s">
        <v>696</v>
      </c>
      <c r="AU213" s="234" t="s">
        <v>29</v>
      </c>
      <c r="AV213" s="234" t="s">
        <v>74</v>
      </c>
      <c r="AW213" s="235" t="s">
        <v>146</v>
      </c>
    </row>
    <row r="214" spans="2:63" s="355" customFormat="1" ht="25.5" customHeight="1" x14ac:dyDescent="0.3">
      <c r="B214" s="195"/>
      <c r="C214" s="194" t="s">
        <v>153</v>
      </c>
      <c r="D214" s="194" t="s">
        <v>335</v>
      </c>
      <c r="E214" s="193" t="s">
        <v>1249</v>
      </c>
      <c r="F214" s="359" t="s">
        <v>1250</v>
      </c>
      <c r="G214" s="192" t="s">
        <v>670</v>
      </c>
      <c r="H214" s="191">
        <v>243.54499999999999</v>
      </c>
      <c r="I214" s="360"/>
      <c r="J214" s="360"/>
      <c r="K214" s="359"/>
      <c r="L214" s="184"/>
      <c r="M214" s="261" t="s">
        <v>5</v>
      </c>
      <c r="N214" s="265" t="s">
        <v>37</v>
      </c>
      <c r="O214" s="264">
        <v>0.08</v>
      </c>
      <c r="P214" s="264">
        <f>O214*H214</f>
        <v>19.483599999999999</v>
      </c>
      <c r="Q214" s="264">
        <v>0</v>
      </c>
      <c r="R214" s="264">
        <f>Q214*H214</f>
        <v>0</v>
      </c>
      <c r="S214" s="264">
        <v>0.01</v>
      </c>
      <c r="T214" s="263">
        <f>S214*H214</f>
        <v>2.4354499999999999</v>
      </c>
      <c r="AP214" s="187" t="s">
        <v>696</v>
      </c>
      <c r="AR214" s="187" t="s">
        <v>335</v>
      </c>
      <c r="AS214" s="187" t="s">
        <v>76</v>
      </c>
      <c r="AW214" s="187" t="s">
        <v>146</v>
      </c>
      <c r="BC214" s="190">
        <f>IF(N214="základní",J214,0)</f>
        <v>0</v>
      </c>
      <c r="BD214" s="190">
        <f>IF(N214="snížená",J214,0)</f>
        <v>0</v>
      </c>
      <c r="BE214" s="190">
        <f>IF(N214="zákl. přenesená",J214,0)</f>
        <v>0</v>
      </c>
      <c r="BF214" s="190">
        <f>IF(N214="sníž. přenesená",J214,0)</f>
        <v>0</v>
      </c>
      <c r="BG214" s="190">
        <f>IF(N214="nulová",J214,0)</f>
        <v>0</v>
      </c>
      <c r="BH214" s="187" t="s">
        <v>74</v>
      </c>
      <c r="BI214" s="190">
        <f>ROUND(I214*H214,2)</f>
        <v>0</v>
      </c>
      <c r="BJ214" s="187" t="s">
        <v>696</v>
      </c>
      <c r="BK214" s="187" t="s">
        <v>1351</v>
      </c>
    </row>
    <row r="215" spans="2:63" s="226" customFormat="1" x14ac:dyDescent="0.3">
      <c r="B215" s="231"/>
      <c r="D215" s="382" t="s">
        <v>1143</v>
      </c>
      <c r="E215" s="227" t="s">
        <v>5</v>
      </c>
      <c r="F215" s="233" t="s">
        <v>1190</v>
      </c>
      <c r="H215" s="232">
        <v>243.54499999999999</v>
      </c>
      <c r="L215" s="231"/>
      <c r="M215" s="244"/>
      <c r="N215" s="243"/>
      <c r="O215" s="243"/>
      <c r="P215" s="243"/>
      <c r="Q215" s="243"/>
      <c r="R215" s="243"/>
      <c r="S215" s="243"/>
      <c r="T215" s="242"/>
      <c r="AR215" s="227" t="s">
        <v>1143</v>
      </c>
      <c r="AS215" s="227" t="s">
        <v>76</v>
      </c>
      <c r="AT215" s="226" t="s">
        <v>76</v>
      </c>
      <c r="AU215" s="226" t="s">
        <v>29</v>
      </c>
      <c r="AV215" s="226" t="s">
        <v>66</v>
      </c>
      <c r="AW215" s="227" t="s">
        <v>146</v>
      </c>
    </row>
    <row r="216" spans="2:63" s="234" customFormat="1" x14ac:dyDescent="0.3">
      <c r="B216" s="239"/>
      <c r="D216" s="382" t="s">
        <v>1143</v>
      </c>
      <c r="E216" s="235" t="s">
        <v>5</v>
      </c>
      <c r="F216" s="241" t="s">
        <v>1155</v>
      </c>
      <c r="H216" s="240">
        <v>243.54499999999999</v>
      </c>
      <c r="L216" s="239"/>
      <c r="M216" s="238"/>
      <c r="N216" s="237"/>
      <c r="O216" s="237"/>
      <c r="P216" s="237"/>
      <c r="Q216" s="237"/>
      <c r="R216" s="237"/>
      <c r="S216" s="237"/>
      <c r="T216" s="236"/>
      <c r="AR216" s="235" t="s">
        <v>1143</v>
      </c>
      <c r="AS216" s="235" t="s">
        <v>76</v>
      </c>
      <c r="AT216" s="234" t="s">
        <v>696</v>
      </c>
      <c r="AU216" s="234" t="s">
        <v>29</v>
      </c>
      <c r="AV216" s="234" t="s">
        <v>74</v>
      </c>
      <c r="AW216" s="235" t="s">
        <v>146</v>
      </c>
    </row>
    <row r="217" spans="2:63" s="355" customFormat="1" ht="38.25" customHeight="1" x14ac:dyDescent="0.3">
      <c r="B217" s="195"/>
      <c r="C217" s="194" t="s">
        <v>413</v>
      </c>
      <c r="D217" s="194" t="s">
        <v>335</v>
      </c>
      <c r="E217" s="193" t="s">
        <v>1643</v>
      </c>
      <c r="F217" s="359" t="s">
        <v>1642</v>
      </c>
      <c r="G217" s="192" t="s">
        <v>338</v>
      </c>
      <c r="H217" s="191">
        <v>12</v>
      </c>
      <c r="I217" s="360"/>
      <c r="J217" s="360"/>
      <c r="K217" s="359"/>
      <c r="L217" s="184"/>
      <c r="M217" s="261" t="s">
        <v>5</v>
      </c>
      <c r="N217" s="265" t="s">
        <v>37</v>
      </c>
      <c r="O217" s="264">
        <v>0.25</v>
      </c>
      <c r="P217" s="264">
        <f>O217*H217</f>
        <v>3</v>
      </c>
      <c r="Q217" s="264">
        <v>0</v>
      </c>
      <c r="R217" s="264">
        <f>Q217*H217</f>
        <v>0</v>
      </c>
      <c r="S217" s="264">
        <v>0</v>
      </c>
      <c r="T217" s="263">
        <f>S217*H217</f>
        <v>0</v>
      </c>
      <c r="AP217" s="187" t="s">
        <v>154</v>
      </c>
      <c r="AR217" s="187" t="s">
        <v>335</v>
      </c>
      <c r="AS217" s="187" t="s">
        <v>76</v>
      </c>
      <c r="AW217" s="187" t="s">
        <v>146</v>
      </c>
      <c r="BC217" s="190">
        <f>IF(N217="základní",J217,0)</f>
        <v>0</v>
      </c>
      <c r="BD217" s="190">
        <f>IF(N217="snížená",J217,0)</f>
        <v>0</v>
      </c>
      <c r="BE217" s="190">
        <f>IF(N217="zákl. přenesená",J217,0)</f>
        <v>0</v>
      </c>
      <c r="BF217" s="190">
        <f>IF(N217="sníž. přenesená",J217,0)</f>
        <v>0</v>
      </c>
      <c r="BG217" s="190">
        <f>IF(N217="nulová",J217,0)</f>
        <v>0</v>
      </c>
      <c r="BH217" s="187" t="s">
        <v>74</v>
      </c>
      <c r="BI217" s="190">
        <f>ROUND(I217*H217,2)</f>
        <v>0</v>
      </c>
      <c r="BJ217" s="187" t="s">
        <v>154</v>
      </c>
      <c r="BK217" s="187" t="s">
        <v>1338</v>
      </c>
    </row>
    <row r="218" spans="2:63" s="355" customFormat="1" ht="40.5" x14ac:dyDescent="0.3">
      <c r="B218" s="184"/>
      <c r="D218" s="382" t="s">
        <v>1287</v>
      </c>
      <c r="F218" s="383" t="s">
        <v>1641</v>
      </c>
      <c r="L218" s="184"/>
      <c r="M218" s="189"/>
      <c r="N218" s="357"/>
      <c r="O218" s="357"/>
      <c r="P218" s="357"/>
      <c r="Q218" s="357"/>
      <c r="R218" s="357"/>
      <c r="S218" s="357"/>
      <c r="T218" s="188"/>
      <c r="AR218" s="187" t="s">
        <v>1287</v>
      </c>
      <c r="AS218" s="187" t="s">
        <v>76</v>
      </c>
    </row>
    <row r="219" spans="2:63" s="226" customFormat="1" x14ac:dyDescent="0.3">
      <c r="B219" s="231"/>
      <c r="D219" s="382" t="s">
        <v>1143</v>
      </c>
      <c r="E219" s="227" t="s">
        <v>5</v>
      </c>
      <c r="F219" s="233" t="s">
        <v>676</v>
      </c>
      <c r="H219" s="232">
        <v>12</v>
      </c>
      <c r="L219" s="231"/>
      <c r="M219" s="244"/>
      <c r="N219" s="243"/>
      <c r="O219" s="243"/>
      <c r="P219" s="243"/>
      <c r="Q219" s="243"/>
      <c r="R219" s="243"/>
      <c r="S219" s="243"/>
      <c r="T219" s="242"/>
      <c r="AR219" s="227" t="s">
        <v>1143</v>
      </c>
      <c r="AS219" s="227" t="s">
        <v>76</v>
      </c>
      <c r="AT219" s="226" t="s">
        <v>76</v>
      </c>
      <c r="AU219" s="226" t="s">
        <v>29</v>
      </c>
      <c r="AV219" s="226" t="s">
        <v>74</v>
      </c>
      <c r="AW219" s="227" t="s">
        <v>146</v>
      </c>
    </row>
    <row r="220" spans="2:63" s="266" customFormat="1" ht="29.85" customHeight="1" x14ac:dyDescent="0.3">
      <c r="B220" s="276"/>
      <c r="D220" s="268" t="s">
        <v>65</v>
      </c>
      <c r="E220" s="387" t="s">
        <v>1251</v>
      </c>
      <c r="F220" s="387" t="s">
        <v>1252</v>
      </c>
      <c r="J220" s="386"/>
      <c r="L220" s="276"/>
      <c r="M220" s="273"/>
      <c r="N220" s="271"/>
      <c r="O220" s="271"/>
      <c r="P220" s="272">
        <f>SUM(P221:P226)</f>
        <v>107.23079999999999</v>
      </c>
      <c r="Q220" s="271"/>
      <c r="R220" s="272">
        <f>SUM(R221:R226)</f>
        <v>0</v>
      </c>
      <c r="S220" s="271"/>
      <c r="T220" s="270">
        <f>SUM(T221:T226)</f>
        <v>0</v>
      </c>
      <c r="AP220" s="268" t="s">
        <v>74</v>
      </c>
      <c r="AR220" s="269" t="s">
        <v>65</v>
      </c>
      <c r="AS220" s="269" t="s">
        <v>74</v>
      </c>
      <c r="AW220" s="268" t="s">
        <v>146</v>
      </c>
      <c r="BI220" s="267">
        <f>SUM(BI221:BI226)</f>
        <v>0</v>
      </c>
    </row>
    <row r="221" spans="2:63" s="355" customFormat="1" ht="25.5" customHeight="1" x14ac:dyDescent="0.3">
      <c r="B221" s="195"/>
      <c r="C221" s="194" t="s">
        <v>417</v>
      </c>
      <c r="D221" s="194" t="s">
        <v>335</v>
      </c>
      <c r="E221" s="193" t="s">
        <v>1253</v>
      </c>
      <c r="F221" s="359" t="s">
        <v>1254</v>
      </c>
      <c r="G221" s="192" t="s">
        <v>229</v>
      </c>
      <c r="H221" s="191">
        <v>37.04</v>
      </c>
      <c r="I221" s="360"/>
      <c r="J221" s="360"/>
      <c r="K221" s="359"/>
      <c r="L221" s="184"/>
      <c r="M221" s="261" t="s">
        <v>5</v>
      </c>
      <c r="N221" s="265" t="s">
        <v>37</v>
      </c>
      <c r="O221" s="264">
        <v>2.42</v>
      </c>
      <c r="P221" s="264">
        <f>O221*H221</f>
        <v>89.636799999999994</v>
      </c>
      <c r="Q221" s="264">
        <v>0</v>
      </c>
      <c r="R221" s="264">
        <f>Q221*H221</f>
        <v>0</v>
      </c>
      <c r="S221" s="264">
        <v>0</v>
      </c>
      <c r="T221" s="263">
        <f>S221*H221</f>
        <v>0</v>
      </c>
      <c r="AP221" s="187" t="s">
        <v>696</v>
      </c>
      <c r="AR221" s="187" t="s">
        <v>335</v>
      </c>
      <c r="AS221" s="187" t="s">
        <v>76</v>
      </c>
      <c r="AW221" s="187" t="s">
        <v>146</v>
      </c>
      <c r="BC221" s="190">
        <f>IF(N221="základní",J221,0)</f>
        <v>0</v>
      </c>
      <c r="BD221" s="190">
        <f>IF(N221="snížená",J221,0)</f>
        <v>0</v>
      </c>
      <c r="BE221" s="190">
        <f>IF(N221="zákl. přenesená",J221,0)</f>
        <v>0</v>
      </c>
      <c r="BF221" s="190">
        <f>IF(N221="sníž. přenesená",J221,0)</f>
        <v>0</v>
      </c>
      <c r="BG221" s="190">
        <f>IF(N221="nulová",J221,0)</f>
        <v>0</v>
      </c>
      <c r="BH221" s="187" t="s">
        <v>74</v>
      </c>
      <c r="BI221" s="190">
        <f>ROUND(I221*H221,2)</f>
        <v>0</v>
      </c>
      <c r="BJ221" s="187" t="s">
        <v>696</v>
      </c>
      <c r="BK221" s="187" t="s">
        <v>1350</v>
      </c>
    </row>
    <row r="222" spans="2:63" s="355" customFormat="1" ht="25.5" customHeight="1" x14ac:dyDescent="0.3">
      <c r="B222" s="195"/>
      <c r="C222" s="194" t="s">
        <v>605</v>
      </c>
      <c r="D222" s="194" t="s">
        <v>335</v>
      </c>
      <c r="E222" s="193" t="s">
        <v>1255</v>
      </c>
      <c r="F222" s="359" t="s">
        <v>1256</v>
      </c>
      <c r="G222" s="192" t="s">
        <v>229</v>
      </c>
      <c r="H222" s="191">
        <v>37.04</v>
      </c>
      <c r="I222" s="360"/>
      <c r="J222" s="360"/>
      <c r="K222" s="359"/>
      <c r="L222" s="184"/>
      <c r="M222" s="261" t="s">
        <v>5</v>
      </c>
      <c r="N222" s="265" t="s">
        <v>37</v>
      </c>
      <c r="O222" s="264">
        <v>0.26</v>
      </c>
      <c r="P222" s="264">
        <f>O222*H222</f>
        <v>9.6303999999999998</v>
      </c>
      <c r="Q222" s="264">
        <v>0</v>
      </c>
      <c r="R222" s="264">
        <f>Q222*H222</f>
        <v>0</v>
      </c>
      <c r="S222" s="264">
        <v>0</v>
      </c>
      <c r="T222" s="263">
        <f>S222*H222</f>
        <v>0</v>
      </c>
      <c r="AP222" s="187" t="s">
        <v>696</v>
      </c>
      <c r="AR222" s="187" t="s">
        <v>335</v>
      </c>
      <c r="AS222" s="187" t="s">
        <v>76</v>
      </c>
      <c r="AW222" s="187" t="s">
        <v>146</v>
      </c>
      <c r="BC222" s="190">
        <f>IF(N222="základní",J222,0)</f>
        <v>0</v>
      </c>
      <c r="BD222" s="190">
        <f>IF(N222="snížená",J222,0)</f>
        <v>0</v>
      </c>
      <c r="BE222" s="190">
        <f>IF(N222="zákl. přenesená",J222,0)</f>
        <v>0</v>
      </c>
      <c r="BF222" s="190">
        <f>IF(N222="sníž. přenesená",J222,0)</f>
        <v>0</v>
      </c>
      <c r="BG222" s="190">
        <f>IF(N222="nulová",J222,0)</f>
        <v>0</v>
      </c>
      <c r="BH222" s="187" t="s">
        <v>74</v>
      </c>
      <c r="BI222" s="190">
        <f>ROUND(I222*H222,2)</f>
        <v>0</v>
      </c>
      <c r="BJ222" s="187" t="s">
        <v>696</v>
      </c>
      <c r="BK222" s="187" t="s">
        <v>1349</v>
      </c>
    </row>
    <row r="223" spans="2:63" s="355" customFormat="1" ht="25.5" customHeight="1" x14ac:dyDescent="0.3">
      <c r="B223" s="195"/>
      <c r="C223" s="194" t="s">
        <v>613</v>
      </c>
      <c r="D223" s="194" t="s">
        <v>335</v>
      </c>
      <c r="E223" s="193" t="s">
        <v>1257</v>
      </c>
      <c r="F223" s="359" t="s">
        <v>1258</v>
      </c>
      <c r="G223" s="192" t="s">
        <v>229</v>
      </c>
      <c r="H223" s="191">
        <v>37.04</v>
      </c>
      <c r="I223" s="360"/>
      <c r="J223" s="360"/>
      <c r="K223" s="359"/>
      <c r="L223" s="184"/>
      <c r="M223" s="261" t="s">
        <v>5</v>
      </c>
      <c r="N223" s="265" t="s">
        <v>37</v>
      </c>
      <c r="O223" s="264">
        <v>0.125</v>
      </c>
      <c r="P223" s="264">
        <f>O223*H223</f>
        <v>4.63</v>
      </c>
      <c r="Q223" s="264">
        <v>0</v>
      </c>
      <c r="R223" s="264">
        <f>Q223*H223</f>
        <v>0</v>
      </c>
      <c r="S223" s="264">
        <v>0</v>
      </c>
      <c r="T223" s="263">
        <f>S223*H223</f>
        <v>0</v>
      </c>
      <c r="AP223" s="187" t="s">
        <v>696</v>
      </c>
      <c r="AR223" s="187" t="s">
        <v>335</v>
      </c>
      <c r="AS223" s="187" t="s">
        <v>76</v>
      </c>
      <c r="AW223" s="187" t="s">
        <v>146</v>
      </c>
      <c r="BC223" s="190">
        <f>IF(N223="základní",J223,0)</f>
        <v>0</v>
      </c>
      <c r="BD223" s="190">
        <f>IF(N223="snížená",J223,0)</f>
        <v>0</v>
      </c>
      <c r="BE223" s="190">
        <f>IF(N223="zákl. přenesená",J223,0)</f>
        <v>0</v>
      </c>
      <c r="BF223" s="190">
        <f>IF(N223="sníž. přenesená",J223,0)</f>
        <v>0</v>
      </c>
      <c r="BG223" s="190">
        <f>IF(N223="nulová",J223,0)</f>
        <v>0</v>
      </c>
      <c r="BH223" s="187" t="s">
        <v>74</v>
      </c>
      <c r="BI223" s="190">
        <f>ROUND(I223*H223,2)</f>
        <v>0</v>
      </c>
      <c r="BJ223" s="187" t="s">
        <v>696</v>
      </c>
      <c r="BK223" s="187" t="s">
        <v>1348</v>
      </c>
    </row>
    <row r="224" spans="2:63" s="355" customFormat="1" ht="25.5" customHeight="1" x14ac:dyDescent="0.3">
      <c r="B224" s="195"/>
      <c r="C224" s="194" t="s">
        <v>617</v>
      </c>
      <c r="D224" s="194" t="s">
        <v>335</v>
      </c>
      <c r="E224" s="193" t="s">
        <v>1259</v>
      </c>
      <c r="F224" s="359" t="s">
        <v>1260</v>
      </c>
      <c r="G224" s="192" t="s">
        <v>229</v>
      </c>
      <c r="H224" s="191">
        <v>555.6</v>
      </c>
      <c r="I224" s="360"/>
      <c r="J224" s="360"/>
      <c r="K224" s="359"/>
      <c r="L224" s="184"/>
      <c r="M224" s="261" t="s">
        <v>5</v>
      </c>
      <c r="N224" s="265" t="s">
        <v>37</v>
      </c>
      <c r="O224" s="264">
        <v>6.0000000000000001E-3</v>
      </c>
      <c r="P224" s="264">
        <f>O224*H224</f>
        <v>3.3336000000000001</v>
      </c>
      <c r="Q224" s="264">
        <v>0</v>
      </c>
      <c r="R224" s="264">
        <f>Q224*H224</f>
        <v>0</v>
      </c>
      <c r="S224" s="264">
        <v>0</v>
      </c>
      <c r="T224" s="263">
        <f>S224*H224</f>
        <v>0</v>
      </c>
      <c r="AP224" s="187" t="s">
        <v>696</v>
      </c>
      <c r="AR224" s="187" t="s">
        <v>335</v>
      </c>
      <c r="AS224" s="187" t="s">
        <v>76</v>
      </c>
      <c r="AW224" s="187" t="s">
        <v>146</v>
      </c>
      <c r="BC224" s="190">
        <f>IF(N224="základní",J224,0)</f>
        <v>0</v>
      </c>
      <c r="BD224" s="190">
        <f>IF(N224="snížená",J224,0)</f>
        <v>0</v>
      </c>
      <c r="BE224" s="190">
        <f>IF(N224="zákl. přenesená",J224,0)</f>
        <v>0</v>
      </c>
      <c r="BF224" s="190">
        <f>IF(N224="sníž. přenesená",J224,0)</f>
        <v>0</v>
      </c>
      <c r="BG224" s="190">
        <f>IF(N224="nulová",J224,0)</f>
        <v>0</v>
      </c>
      <c r="BH224" s="187" t="s">
        <v>74</v>
      </c>
      <c r="BI224" s="190">
        <f>ROUND(I224*H224,2)</f>
        <v>0</v>
      </c>
      <c r="BJ224" s="187" t="s">
        <v>696</v>
      </c>
      <c r="BK224" s="187" t="s">
        <v>1347</v>
      </c>
    </row>
    <row r="225" spans="2:63" s="226" customFormat="1" x14ac:dyDescent="0.3">
      <c r="B225" s="231"/>
      <c r="D225" s="382" t="s">
        <v>1143</v>
      </c>
      <c r="F225" s="233" t="s">
        <v>1925</v>
      </c>
      <c r="H225" s="232">
        <v>555.6</v>
      </c>
      <c r="L225" s="231"/>
      <c r="M225" s="244"/>
      <c r="N225" s="243"/>
      <c r="O225" s="243"/>
      <c r="P225" s="243"/>
      <c r="Q225" s="243"/>
      <c r="R225" s="243"/>
      <c r="S225" s="243"/>
      <c r="T225" s="242"/>
      <c r="AR225" s="227" t="s">
        <v>1143</v>
      </c>
      <c r="AS225" s="227" t="s">
        <v>76</v>
      </c>
      <c r="AT225" s="226" t="s">
        <v>76</v>
      </c>
      <c r="AU225" s="226" t="s">
        <v>6</v>
      </c>
      <c r="AV225" s="226" t="s">
        <v>74</v>
      </c>
      <c r="AW225" s="227" t="s">
        <v>146</v>
      </c>
    </row>
    <row r="226" spans="2:63" s="355" customFormat="1" ht="16.5" customHeight="1" x14ac:dyDescent="0.3">
      <c r="B226" s="195"/>
      <c r="C226" s="194" t="s">
        <v>786</v>
      </c>
      <c r="D226" s="194" t="s">
        <v>335</v>
      </c>
      <c r="E226" s="193" t="s">
        <v>1261</v>
      </c>
      <c r="F226" s="359" t="s">
        <v>1262</v>
      </c>
      <c r="G226" s="192" t="s">
        <v>229</v>
      </c>
      <c r="H226" s="191">
        <v>37.04</v>
      </c>
      <c r="I226" s="360"/>
      <c r="J226" s="360"/>
      <c r="K226" s="359"/>
      <c r="L226" s="184"/>
      <c r="M226" s="261" t="s">
        <v>5</v>
      </c>
      <c r="N226" s="265" t="s">
        <v>37</v>
      </c>
      <c r="O226" s="264">
        <v>0</v>
      </c>
      <c r="P226" s="264">
        <f>O226*H226</f>
        <v>0</v>
      </c>
      <c r="Q226" s="264">
        <v>0</v>
      </c>
      <c r="R226" s="264">
        <f>Q226*H226</f>
        <v>0</v>
      </c>
      <c r="S226" s="264">
        <v>0</v>
      </c>
      <c r="T226" s="263">
        <f>S226*H226</f>
        <v>0</v>
      </c>
      <c r="AP226" s="187" t="s">
        <v>696</v>
      </c>
      <c r="AR226" s="187" t="s">
        <v>335</v>
      </c>
      <c r="AS226" s="187" t="s">
        <v>76</v>
      </c>
      <c r="AW226" s="187" t="s">
        <v>146</v>
      </c>
      <c r="BC226" s="190">
        <f>IF(N226="základní",J226,0)</f>
        <v>0</v>
      </c>
      <c r="BD226" s="190">
        <f>IF(N226="snížená",J226,0)</f>
        <v>0</v>
      </c>
      <c r="BE226" s="190">
        <f>IF(N226="zákl. přenesená",J226,0)</f>
        <v>0</v>
      </c>
      <c r="BF226" s="190">
        <f>IF(N226="sníž. přenesená",J226,0)</f>
        <v>0</v>
      </c>
      <c r="BG226" s="190">
        <f>IF(N226="nulová",J226,0)</f>
        <v>0</v>
      </c>
      <c r="BH226" s="187" t="s">
        <v>74</v>
      </c>
      <c r="BI226" s="190">
        <f>ROUND(I226*H226,2)</f>
        <v>0</v>
      </c>
      <c r="BJ226" s="187" t="s">
        <v>696</v>
      </c>
      <c r="BK226" s="187" t="s">
        <v>1346</v>
      </c>
    </row>
    <row r="227" spans="2:63" s="266" customFormat="1" ht="29.85" customHeight="1" x14ac:dyDescent="0.3">
      <c r="B227" s="276"/>
      <c r="D227" s="268" t="s">
        <v>65</v>
      </c>
      <c r="E227" s="387" t="s">
        <v>1263</v>
      </c>
      <c r="F227" s="387" t="s">
        <v>1264</v>
      </c>
      <c r="J227" s="386"/>
      <c r="L227" s="276"/>
      <c r="M227" s="273"/>
      <c r="N227" s="271"/>
      <c r="O227" s="271"/>
      <c r="P227" s="272">
        <f>SUM(P228:P229)</f>
        <v>488.91575</v>
      </c>
      <c r="Q227" s="271"/>
      <c r="R227" s="272">
        <f>SUM(R228:R229)</f>
        <v>0</v>
      </c>
      <c r="S227" s="271"/>
      <c r="T227" s="270">
        <f>SUM(T228:T229)</f>
        <v>0</v>
      </c>
      <c r="AP227" s="268" t="s">
        <v>74</v>
      </c>
      <c r="AR227" s="269" t="s">
        <v>65</v>
      </c>
      <c r="AS227" s="269" t="s">
        <v>74</v>
      </c>
      <c r="AW227" s="268" t="s">
        <v>146</v>
      </c>
      <c r="BI227" s="267">
        <f>SUM(BI228:BI229)</f>
        <v>0</v>
      </c>
    </row>
    <row r="228" spans="2:63" s="355" customFormat="1" ht="16.5" customHeight="1" x14ac:dyDescent="0.3">
      <c r="B228" s="195"/>
      <c r="C228" s="194" t="s">
        <v>593</v>
      </c>
      <c r="D228" s="194" t="s">
        <v>335</v>
      </c>
      <c r="E228" s="193" t="s">
        <v>1265</v>
      </c>
      <c r="F228" s="359" t="s">
        <v>1266</v>
      </c>
      <c r="G228" s="192" t="s">
        <v>229</v>
      </c>
      <c r="H228" s="191">
        <v>96.814999999999998</v>
      </c>
      <c r="I228" s="360"/>
      <c r="J228" s="360"/>
      <c r="K228" s="359"/>
      <c r="L228" s="184"/>
      <c r="M228" s="261" t="s">
        <v>5</v>
      </c>
      <c r="N228" s="265" t="s">
        <v>37</v>
      </c>
      <c r="O228" s="264">
        <v>3.64</v>
      </c>
      <c r="P228" s="264">
        <f>O228*H228</f>
        <v>352.40660000000003</v>
      </c>
      <c r="Q228" s="264">
        <v>0</v>
      </c>
      <c r="R228" s="264">
        <f>Q228*H228</f>
        <v>0</v>
      </c>
      <c r="S228" s="264">
        <v>0</v>
      </c>
      <c r="T228" s="263">
        <f>S228*H228</f>
        <v>0</v>
      </c>
      <c r="AP228" s="187" t="s">
        <v>696</v>
      </c>
      <c r="AR228" s="187" t="s">
        <v>335</v>
      </c>
      <c r="AS228" s="187" t="s">
        <v>76</v>
      </c>
      <c r="AW228" s="187" t="s">
        <v>146</v>
      </c>
      <c r="BC228" s="190">
        <f>IF(N228="základní",J228,0)</f>
        <v>0</v>
      </c>
      <c r="BD228" s="190">
        <f>IF(N228="snížená",J228,0)</f>
        <v>0</v>
      </c>
      <c r="BE228" s="190">
        <f>IF(N228="zákl. přenesená",J228,0)</f>
        <v>0</v>
      </c>
      <c r="BF228" s="190">
        <f>IF(N228="sníž. přenesená",J228,0)</f>
        <v>0</v>
      </c>
      <c r="BG228" s="190">
        <f>IF(N228="nulová",J228,0)</f>
        <v>0</v>
      </c>
      <c r="BH228" s="187" t="s">
        <v>74</v>
      </c>
      <c r="BI228" s="190">
        <f>ROUND(I228*H228,2)</f>
        <v>0</v>
      </c>
      <c r="BJ228" s="187" t="s">
        <v>696</v>
      </c>
      <c r="BK228" s="187" t="s">
        <v>1345</v>
      </c>
    </row>
    <row r="229" spans="2:63" s="355" customFormat="1" ht="25.5" customHeight="1" x14ac:dyDescent="0.3">
      <c r="B229" s="195"/>
      <c r="C229" s="194" t="s">
        <v>597</v>
      </c>
      <c r="D229" s="194" t="s">
        <v>335</v>
      </c>
      <c r="E229" s="193" t="s">
        <v>1267</v>
      </c>
      <c r="F229" s="359" t="s">
        <v>1268</v>
      </c>
      <c r="G229" s="192" t="s">
        <v>229</v>
      </c>
      <c r="H229" s="191">
        <v>96.814999999999998</v>
      </c>
      <c r="I229" s="360"/>
      <c r="J229" s="360"/>
      <c r="K229" s="359"/>
      <c r="L229" s="184"/>
      <c r="M229" s="261" t="s">
        <v>5</v>
      </c>
      <c r="N229" s="265" t="s">
        <v>37</v>
      </c>
      <c r="O229" s="264">
        <v>1.41</v>
      </c>
      <c r="P229" s="264">
        <f>O229*H229</f>
        <v>136.50914999999998</v>
      </c>
      <c r="Q229" s="264">
        <v>0</v>
      </c>
      <c r="R229" s="264">
        <f>Q229*H229</f>
        <v>0</v>
      </c>
      <c r="S229" s="264">
        <v>0</v>
      </c>
      <c r="T229" s="263">
        <f>S229*H229</f>
        <v>0</v>
      </c>
      <c r="AP229" s="187" t="s">
        <v>696</v>
      </c>
      <c r="AR229" s="187" t="s">
        <v>335</v>
      </c>
      <c r="AS229" s="187" t="s">
        <v>76</v>
      </c>
      <c r="AW229" s="187" t="s">
        <v>146</v>
      </c>
      <c r="BC229" s="190">
        <f>IF(N229="základní",J229,0)</f>
        <v>0</v>
      </c>
      <c r="BD229" s="190">
        <f>IF(N229="snížená",J229,0)</f>
        <v>0</v>
      </c>
      <c r="BE229" s="190">
        <f>IF(N229="zákl. přenesená",J229,0)</f>
        <v>0</v>
      </c>
      <c r="BF229" s="190">
        <f>IF(N229="sníž. přenesená",J229,0)</f>
        <v>0</v>
      </c>
      <c r="BG229" s="190">
        <f>IF(N229="nulová",J229,0)</f>
        <v>0</v>
      </c>
      <c r="BH229" s="187" t="s">
        <v>74</v>
      </c>
      <c r="BI229" s="190">
        <f>ROUND(I229*H229,2)</f>
        <v>0</v>
      </c>
      <c r="BJ229" s="187" t="s">
        <v>696</v>
      </c>
      <c r="BK229" s="187" t="s">
        <v>1344</v>
      </c>
    </row>
    <row r="230" spans="2:63" s="266" customFormat="1" ht="37.35" customHeight="1" x14ac:dyDescent="0.35">
      <c r="B230" s="276"/>
      <c r="D230" s="268" t="s">
        <v>65</v>
      </c>
      <c r="E230" s="385" t="s">
        <v>144</v>
      </c>
      <c r="F230" s="385" t="s">
        <v>145</v>
      </c>
      <c r="J230" s="384"/>
      <c r="L230" s="276"/>
      <c r="M230" s="273"/>
      <c r="N230" s="271"/>
      <c r="O230" s="271"/>
      <c r="P230" s="272">
        <f>P231+P242+P244+P259</f>
        <v>205.475461</v>
      </c>
      <c r="Q230" s="271"/>
      <c r="R230" s="272">
        <f>R231+R242+R244+R259</f>
        <v>1.2941908</v>
      </c>
      <c r="S230" s="271"/>
      <c r="T230" s="270">
        <f>T231+T242+T244+T259</f>
        <v>7.028174999999999E-2</v>
      </c>
      <c r="AP230" s="268" t="s">
        <v>76</v>
      </c>
      <c r="AR230" s="269" t="s">
        <v>65</v>
      </c>
      <c r="AS230" s="269" t="s">
        <v>66</v>
      </c>
      <c r="AW230" s="268" t="s">
        <v>146</v>
      </c>
      <c r="BI230" s="267">
        <f>BI231+BI242+BI244+BI259</f>
        <v>0</v>
      </c>
    </row>
    <row r="231" spans="2:63" s="266" customFormat="1" ht="19.899999999999999" customHeight="1" x14ac:dyDescent="0.3">
      <c r="B231" s="276"/>
      <c r="D231" s="268" t="s">
        <v>65</v>
      </c>
      <c r="E231" s="387" t="s">
        <v>1269</v>
      </c>
      <c r="F231" s="387" t="s">
        <v>1270</v>
      </c>
      <c r="J231" s="386"/>
      <c r="L231" s="276"/>
      <c r="M231" s="273"/>
      <c r="N231" s="271"/>
      <c r="O231" s="271"/>
      <c r="P231" s="272">
        <f>SUM(P232:P241)</f>
        <v>9.063091</v>
      </c>
      <c r="Q231" s="271"/>
      <c r="R231" s="272">
        <f>SUM(R232:R241)</f>
        <v>0.1734</v>
      </c>
      <c r="S231" s="271"/>
      <c r="T231" s="270">
        <f>SUM(T232:T241)</f>
        <v>0</v>
      </c>
      <c r="AP231" s="268" t="s">
        <v>76</v>
      </c>
      <c r="AR231" s="269" t="s">
        <v>65</v>
      </c>
      <c r="AS231" s="269" t="s">
        <v>74</v>
      </c>
      <c r="AW231" s="268" t="s">
        <v>146</v>
      </c>
      <c r="BI231" s="267">
        <f>SUM(BI232:BI241)</f>
        <v>0</v>
      </c>
    </row>
    <row r="232" spans="2:63" s="355" customFormat="1" ht="25.5" customHeight="1" x14ac:dyDescent="0.3">
      <c r="B232" s="195"/>
      <c r="C232" s="194" t="s">
        <v>601</v>
      </c>
      <c r="D232" s="194" t="s">
        <v>335</v>
      </c>
      <c r="E232" s="193" t="s">
        <v>1271</v>
      </c>
      <c r="F232" s="359" t="s">
        <v>1272</v>
      </c>
      <c r="G232" s="192" t="s">
        <v>670</v>
      </c>
      <c r="H232" s="191">
        <v>28</v>
      </c>
      <c r="I232" s="360"/>
      <c r="J232" s="360"/>
      <c r="K232" s="359"/>
      <c r="L232" s="184"/>
      <c r="M232" s="261" t="s">
        <v>5</v>
      </c>
      <c r="N232" s="265" t="s">
        <v>37</v>
      </c>
      <c r="O232" s="264">
        <v>5.3999999999999999E-2</v>
      </c>
      <c r="P232" s="264">
        <f>O232*H232</f>
        <v>1.512</v>
      </c>
      <c r="Q232" s="264">
        <v>0</v>
      </c>
      <c r="R232" s="264">
        <f>Q232*H232</f>
        <v>0</v>
      </c>
      <c r="S232" s="264">
        <v>0</v>
      </c>
      <c r="T232" s="263">
        <f>S232*H232</f>
        <v>0</v>
      </c>
      <c r="AP232" s="187" t="s">
        <v>154</v>
      </c>
      <c r="AR232" s="187" t="s">
        <v>335</v>
      </c>
      <c r="AS232" s="187" t="s">
        <v>76</v>
      </c>
      <c r="AW232" s="187" t="s">
        <v>146</v>
      </c>
      <c r="BC232" s="190">
        <f>IF(N232="základní",J232,0)</f>
        <v>0</v>
      </c>
      <c r="BD232" s="190">
        <f>IF(N232="snížená",J232,0)</f>
        <v>0</v>
      </c>
      <c r="BE232" s="190">
        <f>IF(N232="zákl. přenesená",J232,0)</f>
        <v>0</v>
      </c>
      <c r="BF232" s="190">
        <f>IF(N232="sníž. přenesená",J232,0)</f>
        <v>0</v>
      </c>
      <c r="BG232" s="190">
        <f>IF(N232="nulová",J232,0)</f>
        <v>0</v>
      </c>
      <c r="BH232" s="187" t="s">
        <v>74</v>
      </c>
      <c r="BI232" s="190">
        <f>ROUND(I232*H232,2)</f>
        <v>0</v>
      </c>
      <c r="BJ232" s="187" t="s">
        <v>154</v>
      </c>
      <c r="BK232" s="187" t="s">
        <v>1343</v>
      </c>
    </row>
    <row r="233" spans="2:63" s="226" customFormat="1" x14ac:dyDescent="0.3">
      <c r="B233" s="231"/>
      <c r="D233" s="382" t="s">
        <v>1143</v>
      </c>
      <c r="E233" s="227" t="s">
        <v>5</v>
      </c>
      <c r="F233" s="233" t="s">
        <v>1273</v>
      </c>
      <c r="H233" s="232">
        <v>16</v>
      </c>
      <c r="L233" s="231"/>
      <c r="M233" s="244"/>
      <c r="N233" s="243"/>
      <c r="O233" s="243"/>
      <c r="P233" s="243"/>
      <c r="Q233" s="243"/>
      <c r="R233" s="243"/>
      <c r="S233" s="243"/>
      <c r="T233" s="242"/>
      <c r="AR233" s="227" t="s">
        <v>1143</v>
      </c>
      <c r="AS233" s="227" t="s">
        <v>76</v>
      </c>
      <c r="AT233" s="226" t="s">
        <v>76</v>
      </c>
      <c r="AU233" s="226" t="s">
        <v>29</v>
      </c>
      <c r="AV233" s="226" t="s">
        <v>66</v>
      </c>
      <c r="AW233" s="227" t="s">
        <v>146</v>
      </c>
    </row>
    <row r="234" spans="2:63" s="226" customFormat="1" x14ac:dyDescent="0.3">
      <c r="B234" s="231"/>
      <c r="D234" s="382" t="s">
        <v>1143</v>
      </c>
      <c r="E234" s="227" t="s">
        <v>5</v>
      </c>
      <c r="F234" s="233" t="s">
        <v>1274</v>
      </c>
      <c r="H234" s="232">
        <v>12</v>
      </c>
      <c r="L234" s="231"/>
      <c r="M234" s="244"/>
      <c r="N234" s="243"/>
      <c r="O234" s="243"/>
      <c r="P234" s="243"/>
      <c r="Q234" s="243"/>
      <c r="R234" s="243"/>
      <c r="S234" s="243"/>
      <c r="T234" s="242"/>
      <c r="AR234" s="227" t="s">
        <v>1143</v>
      </c>
      <c r="AS234" s="227" t="s">
        <v>76</v>
      </c>
      <c r="AT234" s="226" t="s">
        <v>76</v>
      </c>
      <c r="AU234" s="226" t="s">
        <v>29</v>
      </c>
      <c r="AV234" s="226" t="s">
        <v>66</v>
      </c>
      <c r="AW234" s="227" t="s">
        <v>146</v>
      </c>
    </row>
    <row r="235" spans="2:63" s="234" customFormat="1" x14ac:dyDescent="0.3">
      <c r="B235" s="239"/>
      <c r="D235" s="382" t="s">
        <v>1143</v>
      </c>
      <c r="E235" s="235" t="s">
        <v>5</v>
      </c>
      <c r="F235" s="241" t="s">
        <v>1155</v>
      </c>
      <c r="H235" s="240">
        <v>28</v>
      </c>
      <c r="L235" s="239"/>
      <c r="M235" s="238"/>
      <c r="N235" s="237"/>
      <c r="O235" s="237"/>
      <c r="P235" s="237"/>
      <c r="Q235" s="237"/>
      <c r="R235" s="237"/>
      <c r="S235" s="237"/>
      <c r="T235" s="236"/>
      <c r="AR235" s="235" t="s">
        <v>1143</v>
      </c>
      <c r="AS235" s="235" t="s">
        <v>76</v>
      </c>
      <c r="AT235" s="234" t="s">
        <v>696</v>
      </c>
      <c r="AU235" s="234" t="s">
        <v>29</v>
      </c>
      <c r="AV235" s="234" t="s">
        <v>74</v>
      </c>
      <c r="AW235" s="235" t="s">
        <v>146</v>
      </c>
    </row>
    <row r="236" spans="2:63" s="355" customFormat="1" ht="16.5" customHeight="1" x14ac:dyDescent="0.3">
      <c r="B236" s="195"/>
      <c r="C236" s="281" t="s">
        <v>795</v>
      </c>
      <c r="D236" s="281" t="s">
        <v>149</v>
      </c>
      <c r="E236" s="280" t="s">
        <v>1275</v>
      </c>
      <c r="F236" s="361" t="s">
        <v>1276</v>
      </c>
      <c r="G236" s="279" t="s">
        <v>229</v>
      </c>
      <c r="H236" s="278">
        <v>1.0999999999999999E-2</v>
      </c>
      <c r="I236" s="362"/>
      <c r="J236" s="362"/>
      <c r="K236" s="361"/>
      <c r="L236" s="390"/>
      <c r="M236" s="389" t="s">
        <v>5</v>
      </c>
      <c r="N236" s="388" t="s">
        <v>37</v>
      </c>
      <c r="O236" s="264">
        <v>0</v>
      </c>
      <c r="P236" s="264">
        <f>O236*H236</f>
        <v>0</v>
      </c>
      <c r="Q236" s="264">
        <v>1</v>
      </c>
      <c r="R236" s="264">
        <f>Q236*H236</f>
        <v>1.0999999999999999E-2</v>
      </c>
      <c r="S236" s="264">
        <v>0</v>
      </c>
      <c r="T236" s="263">
        <f>S236*H236</f>
        <v>0</v>
      </c>
      <c r="AP236" s="187" t="s">
        <v>153</v>
      </c>
      <c r="AR236" s="187" t="s">
        <v>149</v>
      </c>
      <c r="AS236" s="187" t="s">
        <v>76</v>
      </c>
      <c r="AW236" s="187" t="s">
        <v>146</v>
      </c>
      <c r="BC236" s="190">
        <f>IF(N236="základní",J236,0)</f>
        <v>0</v>
      </c>
      <c r="BD236" s="190">
        <f>IF(N236="snížená",J236,0)</f>
        <v>0</v>
      </c>
      <c r="BE236" s="190">
        <f>IF(N236="zákl. přenesená",J236,0)</f>
        <v>0</v>
      </c>
      <c r="BF236" s="190">
        <f>IF(N236="sníž. přenesená",J236,0)</f>
        <v>0</v>
      </c>
      <c r="BG236" s="190">
        <f>IF(N236="nulová",J236,0)</f>
        <v>0</v>
      </c>
      <c r="BH236" s="187" t="s">
        <v>74</v>
      </c>
      <c r="BI236" s="190">
        <f>ROUND(I236*H236,2)</f>
        <v>0</v>
      </c>
      <c r="BJ236" s="187" t="s">
        <v>154</v>
      </c>
      <c r="BK236" s="187" t="s">
        <v>1342</v>
      </c>
    </row>
    <row r="237" spans="2:63" s="226" customFormat="1" x14ac:dyDescent="0.3">
      <c r="B237" s="231"/>
      <c r="D237" s="382" t="s">
        <v>1143</v>
      </c>
      <c r="E237" s="227" t="s">
        <v>5</v>
      </c>
      <c r="F237" s="233" t="s">
        <v>1277</v>
      </c>
      <c r="H237" s="232">
        <v>1.0999999999999999E-2</v>
      </c>
      <c r="L237" s="231"/>
      <c r="M237" s="244"/>
      <c r="N237" s="243"/>
      <c r="O237" s="243"/>
      <c r="P237" s="243"/>
      <c r="Q237" s="243"/>
      <c r="R237" s="243"/>
      <c r="S237" s="243"/>
      <c r="T237" s="242"/>
      <c r="AR237" s="227" t="s">
        <v>1143</v>
      </c>
      <c r="AS237" s="227" t="s">
        <v>76</v>
      </c>
      <c r="AT237" s="226" t="s">
        <v>76</v>
      </c>
      <c r="AU237" s="226" t="s">
        <v>29</v>
      </c>
      <c r="AV237" s="226" t="s">
        <v>74</v>
      </c>
      <c r="AW237" s="227" t="s">
        <v>146</v>
      </c>
    </row>
    <row r="238" spans="2:63" s="355" customFormat="1" ht="16.5" customHeight="1" x14ac:dyDescent="0.3">
      <c r="B238" s="195"/>
      <c r="C238" s="194" t="s">
        <v>467</v>
      </c>
      <c r="D238" s="194" t="s">
        <v>335</v>
      </c>
      <c r="E238" s="193" t="s">
        <v>1278</v>
      </c>
      <c r="F238" s="359" t="s">
        <v>1279</v>
      </c>
      <c r="G238" s="192" t="s">
        <v>670</v>
      </c>
      <c r="H238" s="191">
        <v>28</v>
      </c>
      <c r="I238" s="360"/>
      <c r="J238" s="360"/>
      <c r="K238" s="359"/>
      <c r="L238" s="184"/>
      <c r="M238" s="261" t="s">
        <v>5</v>
      </c>
      <c r="N238" s="265" t="s">
        <v>37</v>
      </c>
      <c r="O238" s="264">
        <v>0.26</v>
      </c>
      <c r="P238" s="264">
        <f>O238*H238</f>
        <v>7.28</v>
      </c>
      <c r="Q238" s="264">
        <v>4.0000000000000002E-4</v>
      </c>
      <c r="R238" s="264">
        <f>Q238*H238</f>
        <v>1.12E-2</v>
      </c>
      <c r="S238" s="264">
        <v>0</v>
      </c>
      <c r="T238" s="263">
        <f>S238*H238</f>
        <v>0</v>
      </c>
      <c r="AP238" s="187" t="s">
        <v>154</v>
      </c>
      <c r="AR238" s="187" t="s">
        <v>335</v>
      </c>
      <c r="AS238" s="187" t="s">
        <v>76</v>
      </c>
      <c r="AW238" s="187" t="s">
        <v>146</v>
      </c>
      <c r="BC238" s="190">
        <f>IF(N238="základní",J238,0)</f>
        <v>0</v>
      </c>
      <c r="BD238" s="190">
        <f>IF(N238="snížená",J238,0)</f>
        <v>0</v>
      </c>
      <c r="BE238" s="190">
        <f>IF(N238="zákl. přenesená",J238,0)</f>
        <v>0</v>
      </c>
      <c r="BF238" s="190">
        <f>IF(N238="sníž. přenesená",J238,0)</f>
        <v>0</v>
      </c>
      <c r="BG238" s="190">
        <f>IF(N238="nulová",J238,0)</f>
        <v>0</v>
      </c>
      <c r="BH238" s="187" t="s">
        <v>74</v>
      </c>
      <c r="BI238" s="190">
        <f>ROUND(I238*H238,2)</f>
        <v>0</v>
      </c>
      <c r="BJ238" s="187" t="s">
        <v>154</v>
      </c>
      <c r="BK238" s="187" t="s">
        <v>1341</v>
      </c>
    </row>
    <row r="239" spans="2:63" s="355" customFormat="1" ht="16.5" customHeight="1" x14ac:dyDescent="0.3">
      <c r="B239" s="195"/>
      <c r="C239" s="281" t="s">
        <v>627</v>
      </c>
      <c r="D239" s="281" t="s">
        <v>149</v>
      </c>
      <c r="E239" s="280" t="s">
        <v>1280</v>
      </c>
      <c r="F239" s="361" t="s">
        <v>1281</v>
      </c>
      <c r="G239" s="279" t="s">
        <v>670</v>
      </c>
      <c r="H239" s="278">
        <v>33.6</v>
      </c>
      <c r="I239" s="362"/>
      <c r="J239" s="362"/>
      <c r="K239" s="361"/>
      <c r="L239" s="390"/>
      <c r="M239" s="389" t="s">
        <v>5</v>
      </c>
      <c r="N239" s="388" t="s">
        <v>37</v>
      </c>
      <c r="O239" s="264">
        <v>0</v>
      </c>
      <c r="P239" s="264">
        <f>O239*H239</f>
        <v>0</v>
      </c>
      <c r="Q239" s="264">
        <v>4.4999999999999997E-3</v>
      </c>
      <c r="R239" s="264">
        <f>Q239*H239</f>
        <v>0.1512</v>
      </c>
      <c r="S239" s="264">
        <v>0</v>
      </c>
      <c r="T239" s="263">
        <f>S239*H239</f>
        <v>0</v>
      </c>
      <c r="AP239" s="187" t="s">
        <v>153</v>
      </c>
      <c r="AR239" s="187" t="s">
        <v>149</v>
      </c>
      <c r="AS239" s="187" t="s">
        <v>76</v>
      </c>
      <c r="AW239" s="187" t="s">
        <v>146</v>
      </c>
      <c r="BC239" s="190">
        <f>IF(N239="základní",J239,0)</f>
        <v>0</v>
      </c>
      <c r="BD239" s="190">
        <f>IF(N239="snížená",J239,0)</f>
        <v>0</v>
      </c>
      <c r="BE239" s="190">
        <f>IF(N239="zákl. přenesená",J239,0)</f>
        <v>0</v>
      </c>
      <c r="BF239" s="190">
        <f>IF(N239="sníž. přenesená",J239,0)</f>
        <v>0</v>
      </c>
      <c r="BG239" s="190">
        <f>IF(N239="nulová",J239,0)</f>
        <v>0</v>
      </c>
      <c r="BH239" s="187" t="s">
        <v>74</v>
      </c>
      <c r="BI239" s="190">
        <f>ROUND(I239*H239,2)</f>
        <v>0</v>
      </c>
      <c r="BJ239" s="187" t="s">
        <v>154</v>
      </c>
      <c r="BK239" s="187" t="s">
        <v>1340</v>
      </c>
    </row>
    <row r="240" spans="2:63" s="226" customFormat="1" x14ac:dyDescent="0.3">
      <c r="B240" s="231"/>
      <c r="D240" s="382" t="s">
        <v>1143</v>
      </c>
      <c r="E240" s="227" t="s">
        <v>5</v>
      </c>
      <c r="F240" s="233" t="s">
        <v>1282</v>
      </c>
      <c r="H240" s="232">
        <v>33.6</v>
      </c>
      <c r="L240" s="231"/>
      <c r="M240" s="244"/>
      <c r="N240" s="243"/>
      <c r="O240" s="243"/>
      <c r="P240" s="243"/>
      <c r="Q240" s="243"/>
      <c r="R240" s="243"/>
      <c r="S240" s="243"/>
      <c r="T240" s="242"/>
      <c r="AR240" s="227" t="s">
        <v>1143</v>
      </c>
      <c r="AS240" s="227" t="s">
        <v>76</v>
      </c>
      <c r="AT240" s="226" t="s">
        <v>76</v>
      </c>
      <c r="AU240" s="226" t="s">
        <v>29</v>
      </c>
      <c r="AV240" s="226" t="s">
        <v>74</v>
      </c>
      <c r="AW240" s="227" t="s">
        <v>146</v>
      </c>
    </row>
    <row r="241" spans="2:63" s="355" customFormat="1" ht="25.5" customHeight="1" x14ac:dyDescent="0.3">
      <c r="B241" s="195"/>
      <c r="C241" s="194" t="s">
        <v>631</v>
      </c>
      <c r="D241" s="194" t="s">
        <v>335</v>
      </c>
      <c r="E241" s="193" t="s">
        <v>1640</v>
      </c>
      <c r="F241" s="359" t="s">
        <v>1639</v>
      </c>
      <c r="G241" s="192" t="s">
        <v>229</v>
      </c>
      <c r="H241" s="191">
        <v>0.17299999999999999</v>
      </c>
      <c r="I241" s="360"/>
      <c r="J241" s="360"/>
      <c r="K241" s="359"/>
      <c r="L241" s="184"/>
      <c r="M241" s="261" t="s">
        <v>5</v>
      </c>
      <c r="N241" s="265" t="s">
        <v>37</v>
      </c>
      <c r="O241" s="264">
        <v>1.5669999999999999</v>
      </c>
      <c r="P241" s="264">
        <f>O241*H241</f>
        <v>0.27109099999999997</v>
      </c>
      <c r="Q241" s="264">
        <v>0</v>
      </c>
      <c r="R241" s="264">
        <f>Q241*H241</f>
        <v>0</v>
      </c>
      <c r="S241" s="264">
        <v>0</v>
      </c>
      <c r="T241" s="263">
        <f>S241*H241</f>
        <v>0</v>
      </c>
      <c r="AP241" s="187" t="s">
        <v>154</v>
      </c>
      <c r="AR241" s="187" t="s">
        <v>335</v>
      </c>
      <c r="AS241" s="187" t="s">
        <v>76</v>
      </c>
      <c r="AW241" s="187" t="s">
        <v>146</v>
      </c>
      <c r="BC241" s="190">
        <f>IF(N241="základní",J241,0)</f>
        <v>0</v>
      </c>
      <c r="BD241" s="190">
        <f>IF(N241="snížená",J241,0)</f>
        <v>0</v>
      </c>
      <c r="BE241" s="190">
        <f>IF(N241="zákl. přenesená",J241,0)</f>
        <v>0</v>
      </c>
      <c r="BF241" s="190">
        <f>IF(N241="sníž. přenesená",J241,0)</f>
        <v>0</v>
      </c>
      <c r="BG241" s="190">
        <f>IF(N241="nulová",J241,0)</f>
        <v>0</v>
      </c>
      <c r="BH241" s="187" t="s">
        <v>74</v>
      </c>
      <c r="BI241" s="190">
        <f>ROUND(I241*H241,2)</f>
        <v>0</v>
      </c>
      <c r="BJ241" s="187" t="s">
        <v>154</v>
      </c>
      <c r="BK241" s="187" t="s">
        <v>1638</v>
      </c>
    </row>
    <row r="242" spans="2:63" s="266" customFormat="1" ht="29.85" customHeight="1" x14ac:dyDescent="0.3">
      <c r="B242" s="276"/>
      <c r="D242" s="268" t="s">
        <v>65</v>
      </c>
      <c r="E242" s="387" t="s">
        <v>1283</v>
      </c>
      <c r="F242" s="387" t="s">
        <v>1284</v>
      </c>
      <c r="J242" s="386"/>
      <c r="L242" s="276"/>
      <c r="M242" s="273"/>
      <c r="N242" s="271"/>
      <c r="O242" s="271"/>
      <c r="P242" s="272">
        <f>P243</f>
        <v>0</v>
      </c>
      <c r="Q242" s="271"/>
      <c r="R242" s="272">
        <f>R243</f>
        <v>0</v>
      </c>
      <c r="S242" s="271"/>
      <c r="T242" s="270">
        <f>T243</f>
        <v>0</v>
      </c>
      <c r="AP242" s="268" t="s">
        <v>76</v>
      </c>
      <c r="AR242" s="269" t="s">
        <v>65</v>
      </c>
      <c r="AS242" s="269" t="s">
        <v>74</v>
      </c>
      <c r="AW242" s="268" t="s">
        <v>146</v>
      </c>
      <c r="BI242" s="267">
        <f>BI243</f>
        <v>0</v>
      </c>
    </row>
    <row r="243" spans="2:63" s="355" customFormat="1" ht="25.5" customHeight="1" x14ac:dyDescent="0.3">
      <c r="B243" s="195"/>
      <c r="C243" s="194" t="s">
        <v>639</v>
      </c>
      <c r="D243" s="194" t="s">
        <v>335</v>
      </c>
      <c r="E243" s="193" t="s">
        <v>1285</v>
      </c>
      <c r="F243" s="359" t="s">
        <v>1286</v>
      </c>
      <c r="G243" s="192" t="s">
        <v>470</v>
      </c>
      <c r="H243" s="191">
        <v>2</v>
      </c>
      <c r="I243" s="360"/>
      <c r="J243" s="360"/>
      <c r="K243" s="359"/>
      <c r="L243" s="184"/>
      <c r="M243" s="261" t="s">
        <v>5</v>
      </c>
      <c r="N243" s="265" t="s">
        <v>37</v>
      </c>
      <c r="O243" s="264">
        <v>0</v>
      </c>
      <c r="P243" s="264">
        <f>O243*H243</f>
        <v>0</v>
      </c>
      <c r="Q243" s="264">
        <v>0</v>
      </c>
      <c r="R243" s="264">
        <f>Q243*H243</f>
        <v>0</v>
      </c>
      <c r="S243" s="264">
        <v>0</v>
      </c>
      <c r="T243" s="263">
        <f>S243*H243</f>
        <v>0</v>
      </c>
      <c r="AP243" s="187" t="s">
        <v>154</v>
      </c>
      <c r="AR243" s="187" t="s">
        <v>335</v>
      </c>
      <c r="AS243" s="187" t="s">
        <v>76</v>
      </c>
      <c r="AW243" s="187" t="s">
        <v>146</v>
      </c>
      <c r="BC243" s="190">
        <f>IF(N243="základní",J243,0)</f>
        <v>0</v>
      </c>
      <c r="BD243" s="190">
        <f>IF(N243="snížená",J243,0)</f>
        <v>0</v>
      </c>
      <c r="BE243" s="190">
        <f>IF(N243="zákl. přenesená",J243,0)</f>
        <v>0</v>
      </c>
      <c r="BF243" s="190">
        <f>IF(N243="sníž. přenesená",J243,0)</f>
        <v>0</v>
      </c>
      <c r="BG243" s="190">
        <f>IF(N243="nulová",J243,0)</f>
        <v>0</v>
      </c>
      <c r="BH243" s="187" t="s">
        <v>74</v>
      </c>
      <c r="BI243" s="190">
        <f>ROUND(I243*H243,2)</f>
        <v>0</v>
      </c>
      <c r="BJ243" s="187" t="s">
        <v>154</v>
      </c>
      <c r="BK243" s="187" t="s">
        <v>1339</v>
      </c>
    </row>
    <row r="244" spans="2:63" s="266" customFormat="1" ht="29.85" customHeight="1" x14ac:dyDescent="0.3">
      <c r="B244" s="276"/>
      <c r="D244" s="268" t="s">
        <v>65</v>
      </c>
      <c r="E244" s="387" t="s">
        <v>1288</v>
      </c>
      <c r="F244" s="387" t="s">
        <v>1289</v>
      </c>
      <c r="J244" s="386"/>
      <c r="L244" s="276"/>
      <c r="M244" s="273"/>
      <c r="N244" s="271"/>
      <c r="O244" s="271"/>
      <c r="P244" s="272">
        <f>SUM(P245:P258)</f>
        <v>112.98188999999999</v>
      </c>
      <c r="Q244" s="271"/>
      <c r="R244" s="272">
        <f>SUM(R245:R258)</f>
        <v>0.31051830000000008</v>
      </c>
      <c r="S244" s="271"/>
      <c r="T244" s="270">
        <f>SUM(T245:T258)</f>
        <v>0</v>
      </c>
      <c r="AP244" s="268" t="s">
        <v>76</v>
      </c>
      <c r="AR244" s="269" t="s">
        <v>65</v>
      </c>
      <c r="AS244" s="269" t="s">
        <v>74</v>
      </c>
      <c r="AW244" s="268" t="s">
        <v>146</v>
      </c>
      <c r="BI244" s="267">
        <f>SUM(BI245:BI258)</f>
        <v>0</v>
      </c>
    </row>
    <row r="245" spans="2:63" s="355" customFormat="1" ht="16.5" customHeight="1" x14ac:dyDescent="0.3">
      <c r="B245" s="195"/>
      <c r="C245" s="194" t="s">
        <v>647</v>
      </c>
      <c r="D245" s="194" t="s">
        <v>335</v>
      </c>
      <c r="E245" s="193" t="s">
        <v>1290</v>
      </c>
      <c r="F245" s="359" t="s">
        <v>1291</v>
      </c>
      <c r="G245" s="192" t="s">
        <v>670</v>
      </c>
      <c r="H245" s="191">
        <v>225</v>
      </c>
      <c r="I245" s="360"/>
      <c r="J245" s="360"/>
      <c r="K245" s="359"/>
      <c r="L245" s="184"/>
      <c r="M245" s="261" t="s">
        <v>5</v>
      </c>
      <c r="N245" s="265" t="s">
        <v>37</v>
      </c>
      <c r="O245" s="264">
        <v>3.2000000000000001E-2</v>
      </c>
      <c r="P245" s="264">
        <f>O245*H245</f>
        <v>7.2</v>
      </c>
      <c r="Q245" s="264">
        <v>0</v>
      </c>
      <c r="R245" s="264">
        <f>Q245*H245</f>
        <v>0</v>
      </c>
      <c r="S245" s="264">
        <v>0</v>
      </c>
      <c r="T245" s="263">
        <f>S245*H245</f>
        <v>0</v>
      </c>
      <c r="AP245" s="187" t="s">
        <v>154</v>
      </c>
      <c r="AR245" s="187" t="s">
        <v>335</v>
      </c>
      <c r="AS245" s="187" t="s">
        <v>76</v>
      </c>
      <c r="AW245" s="187" t="s">
        <v>146</v>
      </c>
      <c r="BC245" s="190">
        <f>IF(N245="základní",J245,0)</f>
        <v>0</v>
      </c>
      <c r="BD245" s="190">
        <f>IF(N245="snížená",J245,0)</f>
        <v>0</v>
      </c>
      <c r="BE245" s="190">
        <f>IF(N245="zákl. přenesená",J245,0)</f>
        <v>0</v>
      </c>
      <c r="BF245" s="190">
        <f>IF(N245="sníž. přenesená",J245,0)</f>
        <v>0</v>
      </c>
      <c r="BG245" s="190">
        <f>IF(N245="nulová",J245,0)</f>
        <v>0</v>
      </c>
      <c r="BH245" s="187" t="s">
        <v>74</v>
      </c>
      <c r="BI245" s="190">
        <f>ROUND(I245*H245,2)</f>
        <v>0</v>
      </c>
      <c r="BJ245" s="187" t="s">
        <v>154</v>
      </c>
      <c r="BK245" s="187" t="s">
        <v>1337</v>
      </c>
    </row>
    <row r="246" spans="2:63" s="245" customFormat="1" x14ac:dyDescent="0.3">
      <c r="B246" s="250"/>
      <c r="D246" s="382" t="s">
        <v>1143</v>
      </c>
      <c r="E246" s="246" t="s">
        <v>5</v>
      </c>
      <c r="F246" s="251" t="s">
        <v>1292</v>
      </c>
      <c r="H246" s="246" t="s">
        <v>5</v>
      </c>
      <c r="L246" s="250"/>
      <c r="M246" s="249"/>
      <c r="N246" s="248"/>
      <c r="O246" s="248"/>
      <c r="P246" s="248"/>
      <c r="Q246" s="248"/>
      <c r="R246" s="248"/>
      <c r="S246" s="248"/>
      <c r="T246" s="247"/>
      <c r="AR246" s="246" t="s">
        <v>1143</v>
      </c>
      <c r="AS246" s="246" t="s">
        <v>76</v>
      </c>
      <c r="AT246" s="245" t="s">
        <v>74</v>
      </c>
      <c r="AU246" s="245" t="s">
        <v>29</v>
      </c>
      <c r="AV246" s="245" t="s">
        <v>66</v>
      </c>
      <c r="AW246" s="246" t="s">
        <v>146</v>
      </c>
    </row>
    <row r="247" spans="2:63" s="226" customFormat="1" x14ac:dyDescent="0.3">
      <c r="B247" s="231"/>
      <c r="D247" s="382" t="s">
        <v>1143</v>
      </c>
      <c r="E247" s="227" t="s">
        <v>5</v>
      </c>
      <c r="F247" s="233" t="s">
        <v>1293</v>
      </c>
      <c r="H247" s="232">
        <v>225</v>
      </c>
      <c r="L247" s="231"/>
      <c r="M247" s="244"/>
      <c r="N247" s="243"/>
      <c r="O247" s="243"/>
      <c r="P247" s="243"/>
      <c r="Q247" s="243"/>
      <c r="R247" s="243"/>
      <c r="S247" s="243"/>
      <c r="T247" s="242"/>
      <c r="AR247" s="227" t="s">
        <v>1143</v>
      </c>
      <c r="AS247" s="227" t="s">
        <v>76</v>
      </c>
      <c r="AT247" s="226" t="s">
        <v>76</v>
      </c>
      <c r="AU247" s="226" t="s">
        <v>29</v>
      </c>
      <c r="AV247" s="226" t="s">
        <v>66</v>
      </c>
      <c r="AW247" s="227" t="s">
        <v>146</v>
      </c>
    </row>
    <row r="248" spans="2:63" s="234" customFormat="1" x14ac:dyDescent="0.3">
      <c r="B248" s="239"/>
      <c r="D248" s="382" t="s">
        <v>1143</v>
      </c>
      <c r="E248" s="235" t="s">
        <v>5</v>
      </c>
      <c r="F248" s="241" t="s">
        <v>1155</v>
      </c>
      <c r="H248" s="240">
        <v>225</v>
      </c>
      <c r="L248" s="239"/>
      <c r="M248" s="238"/>
      <c r="N248" s="237"/>
      <c r="O248" s="237"/>
      <c r="P248" s="237"/>
      <c r="Q248" s="237"/>
      <c r="R248" s="237"/>
      <c r="S248" s="237"/>
      <c r="T248" s="236"/>
      <c r="AR248" s="235" t="s">
        <v>1143</v>
      </c>
      <c r="AS248" s="235" t="s">
        <v>76</v>
      </c>
      <c r="AT248" s="234" t="s">
        <v>696</v>
      </c>
      <c r="AU248" s="234" t="s">
        <v>29</v>
      </c>
      <c r="AV248" s="234" t="s">
        <v>74</v>
      </c>
      <c r="AW248" s="235" t="s">
        <v>146</v>
      </c>
    </row>
    <row r="249" spans="2:63" s="355" customFormat="1" ht="25.5" customHeight="1" x14ac:dyDescent="0.3">
      <c r="B249" s="195"/>
      <c r="C249" s="194" t="s">
        <v>651</v>
      </c>
      <c r="D249" s="194" t="s">
        <v>335</v>
      </c>
      <c r="E249" s="193" t="s">
        <v>1294</v>
      </c>
      <c r="F249" s="359" t="s">
        <v>1295</v>
      </c>
      <c r="G249" s="192" t="s">
        <v>670</v>
      </c>
      <c r="H249" s="191">
        <v>67.5</v>
      </c>
      <c r="I249" s="360"/>
      <c r="J249" s="360"/>
      <c r="K249" s="359"/>
      <c r="L249" s="184"/>
      <c r="M249" s="261" t="s">
        <v>5</v>
      </c>
      <c r="N249" s="265" t="s">
        <v>37</v>
      </c>
      <c r="O249" s="264">
        <v>8.5999999999999993E-2</v>
      </c>
      <c r="P249" s="264">
        <f>O249*H249</f>
        <v>5.8049999999999997</v>
      </c>
      <c r="Q249" s="264">
        <v>1.4400000000000001E-3</v>
      </c>
      <c r="R249" s="264">
        <f>Q249*H249</f>
        <v>9.7200000000000009E-2</v>
      </c>
      <c r="S249" s="264">
        <v>0</v>
      </c>
      <c r="T249" s="263">
        <f>S249*H249</f>
        <v>0</v>
      </c>
      <c r="AP249" s="187" t="s">
        <v>154</v>
      </c>
      <c r="AR249" s="187" t="s">
        <v>335</v>
      </c>
      <c r="AS249" s="187" t="s">
        <v>76</v>
      </c>
      <c r="AW249" s="187" t="s">
        <v>146</v>
      </c>
      <c r="BC249" s="190">
        <f>IF(N249="základní",J249,0)</f>
        <v>0</v>
      </c>
      <c r="BD249" s="190">
        <f>IF(N249="snížená",J249,0)</f>
        <v>0</v>
      </c>
      <c r="BE249" s="190">
        <f>IF(N249="zákl. přenesená",J249,0)</f>
        <v>0</v>
      </c>
      <c r="BF249" s="190">
        <f>IF(N249="sníž. přenesená",J249,0)</f>
        <v>0</v>
      </c>
      <c r="BG249" s="190">
        <f>IF(N249="nulová",J249,0)</f>
        <v>0</v>
      </c>
      <c r="BH249" s="187" t="s">
        <v>74</v>
      </c>
      <c r="BI249" s="190">
        <f>ROUND(I249*H249,2)</f>
        <v>0</v>
      </c>
      <c r="BJ249" s="187" t="s">
        <v>154</v>
      </c>
      <c r="BK249" s="187" t="s">
        <v>1336</v>
      </c>
    </row>
    <row r="250" spans="2:63" s="226" customFormat="1" x14ac:dyDescent="0.3">
      <c r="B250" s="231"/>
      <c r="D250" s="382" t="s">
        <v>1143</v>
      </c>
      <c r="E250" s="227" t="s">
        <v>5</v>
      </c>
      <c r="F250" s="233" t="s">
        <v>1206</v>
      </c>
      <c r="H250" s="232">
        <v>67.5</v>
      </c>
      <c r="L250" s="231"/>
      <c r="M250" s="244"/>
      <c r="N250" s="243"/>
      <c r="O250" s="243"/>
      <c r="P250" s="243"/>
      <c r="Q250" s="243"/>
      <c r="R250" s="243"/>
      <c r="S250" s="243"/>
      <c r="T250" s="242"/>
      <c r="AR250" s="227" t="s">
        <v>1143</v>
      </c>
      <c r="AS250" s="227" t="s">
        <v>76</v>
      </c>
      <c r="AT250" s="226" t="s">
        <v>76</v>
      </c>
      <c r="AU250" s="226" t="s">
        <v>29</v>
      </c>
      <c r="AV250" s="226" t="s">
        <v>66</v>
      </c>
      <c r="AW250" s="227" t="s">
        <v>146</v>
      </c>
    </row>
    <row r="251" spans="2:63" s="234" customFormat="1" x14ac:dyDescent="0.3">
      <c r="B251" s="239"/>
      <c r="D251" s="382" t="s">
        <v>1143</v>
      </c>
      <c r="E251" s="235" t="s">
        <v>5</v>
      </c>
      <c r="F251" s="241" t="s">
        <v>1155</v>
      </c>
      <c r="H251" s="240">
        <v>67.5</v>
      </c>
      <c r="L251" s="239"/>
      <c r="M251" s="238"/>
      <c r="N251" s="237"/>
      <c r="O251" s="237"/>
      <c r="P251" s="237"/>
      <c r="Q251" s="237"/>
      <c r="R251" s="237"/>
      <c r="S251" s="237"/>
      <c r="T251" s="236"/>
      <c r="AR251" s="235" t="s">
        <v>1143</v>
      </c>
      <c r="AS251" s="235" t="s">
        <v>76</v>
      </c>
      <c r="AT251" s="234" t="s">
        <v>696</v>
      </c>
      <c r="AU251" s="234" t="s">
        <v>29</v>
      </c>
      <c r="AV251" s="234" t="s">
        <v>74</v>
      </c>
      <c r="AW251" s="235" t="s">
        <v>146</v>
      </c>
    </row>
    <row r="252" spans="2:63" s="355" customFormat="1" ht="16.5" customHeight="1" x14ac:dyDescent="0.3">
      <c r="B252" s="195"/>
      <c r="C252" s="194" t="s">
        <v>655</v>
      </c>
      <c r="D252" s="194" t="s">
        <v>335</v>
      </c>
      <c r="E252" s="193" t="s">
        <v>1296</v>
      </c>
      <c r="F252" s="359" t="s">
        <v>1297</v>
      </c>
      <c r="G252" s="192" t="s">
        <v>670</v>
      </c>
      <c r="H252" s="191">
        <v>257.01</v>
      </c>
      <c r="I252" s="360"/>
      <c r="J252" s="360"/>
      <c r="K252" s="359"/>
      <c r="L252" s="184"/>
      <c r="M252" s="261" t="s">
        <v>5</v>
      </c>
      <c r="N252" s="265" t="s">
        <v>37</v>
      </c>
      <c r="O252" s="264">
        <v>0.108</v>
      </c>
      <c r="P252" s="264">
        <f>O252*H252</f>
        <v>27.757079999999998</v>
      </c>
      <c r="Q252" s="264">
        <v>2.9E-4</v>
      </c>
      <c r="R252" s="264">
        <f>Q252*H252</f>
        <v>7.4532899999999999E-2</v>
      </c>
      <c r="S252" s="264">
        <v>0</v>
      </c>
      <c r="T252" s="263">
        <f>S252*H252</f>
        <v>0</v>
      </c>
      <c r="AP252" s="187" t="s">
        <v>154</v>
      </c>
      <c r="AR252" s="187" t="s">
        <v>335</v>
      </c>
      <c r="AS252" s="187" t="s">
        <v>76</v>
      </c>
      <c r="AW252" s="187" t="s">
        <v>146</v>
      </c>
      <c r="BC252" s="190">
        <f>IF(N252="základní",J252,0)</f>
        <v>0</v>
      </c>
      <c r="BD252" s="190">
        <f>IF(N252="snížená",J252,0)</f>
        <v>0</v>
      </c>
      <c r="BE252" s="190">
        <f>IF(N252="zákl. přenesená",J252,0)</f>
        <v>0</v>
      </c>
      <c r="BF252" s="190">
        <f>IF(N252="sníž. přenesená",J252,0)</f>
        <v>0</v>
      </c>
      <c r="BG252" s="190">
        <f>IF(N252="nulová",J252,0)</f>
        <v>0</v>
      </c>
      <c r="BH252" s="187" t="s">
        <v>74</v>
      </c>
      <c r="BI252" s="190">
        <f>ROUND(I252*H252,2)</f>
        <v>0</v>
      </c>
      <c r="BJ252" s="187" t="s">
        <v>154</v>
      </c>
      <c r="BK252" s="187" t="s">
        <v>1335</v>
      </c>
    </row>
    <row r="253" spans="2:63" s="245" customFormat="1" x14ac:dyDescent="0.3">
      <c r="B253" s="250"/>
      <c r="D253" s="382" t="s">
        <v>1143</v>
      </c>
      <c r="E253" s="246" t="s">
        <v>5</v>
      </c>
      <c r="F253" s="251" t="s">
        <v>1292</v>
      </c>
      <c r="H253" s="246" t="s">
        <v>5</v>
      </c>
      <c r="L253" s="250"/>
      <c r="M253" s="249"/>
      <c r="N253" s="248"/>
      <c r="O253" s="248"/>
      <c r="P253" s="248"/>
      <c r="Q253" s="248"/>
      <c r="R253" s="248"/>
      <c r="S253" s="248"/>
      <c r="T253" s="247"/>
      <c r="AR253" s="246" t="s">
        <v>1143</v>
      </c>
      <c r="AS253" s="246" t="s">
        <v>76</v>
      </c>
      <c r="AT253" s="245" t="s">
        <v>74</v>
      </c>
      <c r="AU253" s="245" t="s">
        <v>29</v>
      </c>
      <c r="AV253" s="245" t="s">
        <v>66</v>
      </c>
      <c r="AW253" s="246" t="s">
        <v>146</v>
      </c>
    </row>
    <row r="254" spans="2:63" s="226" customFormat="1" x14ac:dyDescent="0.3">
      <c r="B254" s="231"/>
      <c r="D254" s="382" t="s">
        <v>1143</v>
      </c>
      <c r="E254" s="227" t="s">
        <v>5</v>
      </c>
      <c r="F254" s="233" t="s">
        <v>1293</v>
      </c>
      <c r="H254" s="232">
        <v>225</v>
      </c>
      <c r="L254" s="231"/>
      <c r="M254" s="244"/>
      <c r="N254" s="243"/>
      <c r="O254" s="243"/>
      <c r="P254" s="243"/>
      <c r="Q254" s="243"/>
      <c r="R254" s="243"/>
      <c r="S254" s="243"/>
      <c r="T254" s="242"/>
      <c r="AR254" s="227" t="s">
        <v>1143</v>
      </c>
      <c r="AS254" s="227" t="s">
        <v>76</v>
      </c>
      <c r="AT254" s="226" t="s">
        <v>76</v>
      </c>
      <c r="AU254" s="226" t="s">
        <v>29</v>
      </c>
      <c r="AV254" s="226" t="s">
        <v>66</v>
      </c>
      <c r="AW254" s="227" t="s">
        <v>146</v>
      </c>
    </row>
    <row r="255" spans="2:63" s="226" customFormat="1" x14ac:dyDescent="0.3">
      <c r="B255" s="231"/>
      <c r="D255" s="382" t="s">
        <v>1143</v>
      </c>
      <c r="E255" s="227" t="s">
        <v>5</v>
      </c>
      <c r="F255" s="233" t="s">
        <v>1298</v>
      </c>
      <c r="H255" s="232">
        <v>32.01</v>
      </c>
      <c r="L255" s="231"/>
      <c r="M255" s="244"/>
      <c r="N255" s="243"/>
      <c r="O255" s="243"/>
      <c r="P255" s="243"/>
      <c r="Q255" s="243"/>
      <c r="R255" s="243"/>
      <c r="S255" s="243"/>
      <c r="T255" s="242"/>
      <c r="AR255" s="227" t="s">
        <v>1143</v>
      </c>
      <c r="AS255" s="227" t="s">
        <v>76</v>
      </c>
      <c r="AT255" s="226" t="s">
        <v>76</v>
      </c>
      <c r="AU255" s="226" t="s">
        <v>29</v>
      </c>
      <c r="AV255" s="226" t="s">
        <v>66</v>
      </c>
      <c r="AW255" s="227" t="s">
        <v>146</v>
      </c>
    </row>
    <row r="256" spans="2:63" s="234" customFormat="1" x14ac:dyDescent="0.3">
      <c r="B256" s="239"/>
      <c r="D256" s="382" t="s">
        <v>1143</v>
      </c>
      <c r="E256" s="235" t="s">
        <v>5</v>
      </c>
      <c r="F256" s="241" t="s">
        <v>1155</v>
      </c>
      <c r="H256" s="240">
        <v>257.01</v>
      </c>
      <c r="L256" s="239"/>
      <c r="M256" s="238"/>
      <c r="N256" s="237"/>
      <c r="O256" s="237"/>
      <c r="P256" s="237"/>
      <c r="Q256" s="237"/>
      <c r="R256" s="237"/>
      <c r="S256" s="237"/>
      <c r="T256" s="236"/>
      <c r="AR256" s="235" t="s">
        <v>1143</v>
      </c>
      <c r="AS256" s="235" t="s">
        <v>76</v>
      </c>
      <c r="AT256" s="234" t="s">
        <v>696</v>
      </c>
      <c r="AU256" s="234" t="s">
        <v>29</v>
      </c>
      <c r="AV256" s="234" t="s">
        <v>74</v>
      </c>
      <c r="AW256" s="235" t="s">
        <v>146</v>
      </c>
    </row>
    <row r="257" spans="2:63" s="355" customFormat="1" ht="16.5" customHeight="1" x14ac:dyDescent="0.3">
      <c r="B257" s="195"/>
      <c r="C257" s="194" t="s">
        <v>725</v>
      </c>
      <c r="D257" s="194" t="s">
        <v>335</v>
      </c>
      <c r="E257" s="193" t="s">
        <v>1299</v>
      </c>
      <c r="F257" s="359" t="s">
        <v>1300</v>
      </c>
      <c r="G257" s="192" t="s">
        <v>670</v>
      </c>
      <c r="H257" s="191">
        <v>257.01</v>
      </c>
      <c r="I257" s="360"/>
      <c r="J257" s="360"/>
      <c r="K257" s="359"/>
      <c r="L257" s="184"/>
      <c r="M257" s="261" t="s">
        <v>5</v>
      </c>
      <c r="N257" s="265" t="s">
        <v>37</v>
      </c>
      <c r="O257" s="264">
        <v>0.21099999999999999</v>
      </c>
      <c r="P257" s="264">
        <f>O257*H257</f>
        <v>54.229109999999999</v>
      </c>
      <c r="Q257" s="264">
        <v>5.0000000000000001E-4</v>
      </c>
      <c r="R257" s="264">
        <f>Q257*H257</f>
        <v>0.12850500000000001</v>
      </c>
      <c r="S257" s="264">
        <v>0</v>
      </c>
      <c r="T257" s="263">
        <f>S257*H257</f>
        <v>0</v>
      </c>
      <c r="AP257" s="187" t="s">
        <v>154</v>
      </c>
      <c r="AR257" s="187" t="s">
        <v>335</v>
      </c>
      <c r="AS257" s="187" t="s">
        <v>76</v>
      </c>
      <c r="AW257" s="187" t="s">
        <v>146</v>
      </c>
      <c r="BC257" s="190">
        <f>IF(N257="základní",J257,0)</f>
        <v>0</v>
      </c>
      <c r="BD257" s="190">
        <f>IF(N257="snížená",J257,0)</f>
        <v>0</v>
      </c>
      <c r="BE257" s="190">
        <f>IF(N257="zákl. přenesená",J257,0)</f>
        <v>0</v>
      </c>
      <c r="BF257" s="190">
        <f>IF(N257="sníž. přenesená",J257,0)</f>
        <v>0</v>
      </c>
      <c r="BG257" s="190">
        <f>IF(N257="nulová",J257,0)</f>
        <v>0</v>
      </c>
      <c r="BH257" s="187" t="s">
        <v>74</v>
      </c>
      <c r="BI257" s="190">
        <f>ROUND(I257*H257,2)</f>
        <v>0</v>
      </c>
      <c r="BJ257" s="187" t="s">
        <v>154</v>
      </c>
      <c r="BK257" s="187" t="s">
        <v>1334</v>
      </c>
    </row>
    <row r="258" spans="2:63" s="355" customFormat="1" ht="16.5" customHeight="1" x14ac:dyDescent="0.3">
      <c r="B258" s="195"/>
      <c r="C258" s="194" t="s">
        <v>621</v>
      </c>
      <c r="D258" s="194" t="s">
        <v>335</v>
      </c>
      <c r="E258" s="193" t="s">
        <v>1301</v>
      </c>
      <c r="F258" s="359" t="s">
        <v>1302</v>
      </c>
      <c r="G258" s="192" t="s">
        <v>670</v>
      </c>
      <c r="H258" s="191">
        <v>257.01</v>
      </c>
      <c r="I258" s="360"/>
      <c r="J258" s="360"/>
      <c r="K258" s="359"/>
      <c r="L258" s="184"/>
      <c r="M258" s="261" t="s">
        <v>5</v>
      </c>
      <c r="N258" s="265" t="s">
        <v>37</v>
      </c>
      <c r="O258" s="264">
        <v>7.0000000000000007E-2</v>
      </c>
      <c r="P258" s="264">
        <f>O258*H258</f>
        <v>17.9907</v>
      </c>
      <c r="Q258" s="264">
        <v>4.0000000000000003E-5</v>
      </c>
      <c r="R258" s="264">
        <f>Q258*H258</f>
        <v>1.02804E-2</v>
      </c>
      <c r="S258" s="264">
        <v>0</v>
      </c>
      <c r="T258" s="263">
        <f>S258*H258</f>
        <v>0</v>
      </c>
      <c r="AP258" s="187" t="s">
        <v>154</v>
      </c>
      <c r="AR258" s="187" t="s">
        <v>335</v>
      </c>
      <c r="AS258" s="187" t="s">
        <v>76</v>
      </c>
      <c r="AW258" s="187" t="s">
        <v>146</v>
      </c>
      <c r="BC258" s="190">
        <f>IF(N258="základní",J258,0)</f>
        <v>0</v>
      </c>
      <c r="BD258" s="190">
        <f>IF(N258="snížená",J258,0)</f>
        <v>0</v>
      </c>
      <c r="BE258" s="190">
        <f>IF(N258="zákl. přenesená",J258,0)</f>
        <v>0</v>
      </c>
      <c r="BF258" s="190">
        <f>IF(N258="sníž. přenesená",J258,0)</f>
        <v>0</v>
      </c>
      <c r="BG258" s="190">
        <f>IF(N258="nulová",J258,0)</f>
        <v>0</v>
      </c>
      <c r="BH258" s="187" t="s">
        <v>74</v>
      </c>
      <c r="BI258" s="190">
        <f>ROUND(I258*H258,2)</f>
        <v>0</v>
      </c>
      <c r="BJ258" s="187" t="s">
        <v>154</v>
      </c>
      <c r="BK258" s="187" t="s">
        <v>1333</v>
      </c>
    </row>
    <row r="259" spans="2:63" s="266" customFormat="1" ht="29.85" customHeight="1" x14ac:dyDescent="0.3">
      <c r="B259" s="276"/>
      <c r="D259" s="268" t="s">
        <v>65</v>
      </c>
      <c r="E259" s="387" t="s">
        <v>1303</v>
      </c>
      <c r="F259" s="387" t="s">
        <v>1304</v>
      </c>
      <c r="J259" s="386"/>
      <c r="L259" s="276"/>
      <c r="M259" s="273"/>
      <c r="N259" s="271"/>
      <c r="O259" s="271"/>
      <c r="P259" s="272">
        <f>SUM(P260:P268)</f>
        <v>83.430480000000003</v>
      </c>
      <c r="Q259" s="271"/>
      <c r="R259" s="272">
        <f>SUM(R260:R268)</f>
        <v>0.81027249999999995</v>
      </c>
      <c r="S259" s="271"/>
      <c r="T259" s="270">
        <f>SUM(T260:T268)</f>
        <v>7.028174999999999E-2</v>
      </c>
      <c r="AP259" s="268" t="s">
        <v>76</v>
      </c>
      <c r="AR259" s="269" t="s">
        <v>65</v>
      </c>
      <c r="AS259" s="269" t="s">
        <v>74</v>
      </c>
      <c r="AW259" s="268" t="s">
        <v>146</v>
      </c>
      <c r="BI259" s="267">
        <f>SUM(BI260:BI268)</f>
        <v>0</v>
      </c>
    </row>
    <row r="260" spans="2:63" s="355" customFormat="1" ht="16.5" customHeight="1" x14ac:dyDescent="0.3">
      <c r="B260" s="195"/>
      <c r="C260" s="194" t="s">
        <v>643</v>
      </c>
      <c r="D260" s="194" t="s">
        <v>335</v>
      </c>
      <c r="E260" s="193" t="s">
        <v>1305</v>
      </c>
      <c r="F260" s="359" t="s">
        <v>1306</v>
      </c>
      <c r="G260" s="192" t="s">
        <v>670</v>
      </c>
      <c r="H260" s="191">
        <v>468.54500000000002</v>
      </c>
      <c r="I260" s="360"/>
      <c r="J260" s="360"/>
      <c r="K260" s="359"/>
      <c r="L260" s="184"/>
      <c r="M260" s="261" t="s">
        <v>5</v>
      </c>
      <c r="N260" s="265" t="s">
        <v>37</v>
      </c>
      <c r="O260" s="264">
        <v>1.2E-2</v>
      </c>
      <c r="P260" s="264">
        <f>O260*H260</f>
        <v>5.6225399999999999</v>
      </c>
      <c r="Q260" s="264">
        <v>0</v>
      </c>
      <c r="R260" s="264">
        <f>Q260*H260</f>
        <v>0</v>
      </c>
      <c r="S260" s="264">
        <v>0</v>
      </c>
      <c r="T260" s="263">
        <f>S260*H260</f>
        <v>0</v>
      </c>
      <c r="AP260" s="187" t="s">
        <v>154</v>
      </c>
      <c r="AR260" s="187" t="s">
        <v>335</v>
      </c>
      <c r="AS260" s="187" t="s">
        <v>76</v>
      </c>
      <c r="AW260" s="187" t="s">
        <v>146</v>
      </c>
      <c r="BC260" s="190">
        <f>IF(N260="základní",J260,0)</f>
        <v>0</v>
      </c>
      <c r="BD260" s="190">
        <f>IF(N260="snížená",J260,0)</f>
        <v>0</v>
      </c>
      <c r="BE260" s="190">
        <f>IF(N260="zákl. přenesená",J260,0)</f>
        <v>0</v>
      </c>
      <c r="BF260" s="190">
        <f>IF(N260="sníž. přenesená",J260,0)</f>
        <v>0</v>
      </c>
      <c r="BG260" s="190">
        <f>IF(N260="nulová",J260,0)</f>
        <v>0</v>
      </c>
      <c r="BH260" s="187" t="s">
        <v>74</v>
      </c>
      <c r="BI260" s="190">
        <f>ROUND(I260*H260,2)</f>
        <v>0</v>
      </c>
      <c r="BJ260" s="187" t="s">
        <v>154</v>
      </c>
      <c r="BK260" s="187" t="s">
        <v>1332</v>
      </c>
    </row>
    <row r="261" spans="2:63" s="226" customFormat="1" x14ac:dyDescent="0.3">
      <c r="B261" s="231"/>
      <c r="D261" s="382" t="s">
        <v>1143</v>
      </c>
      <c r="E261" s="227" t="s">
        <v>5</v>
      </c>
      <c r="F261" s="233" t="s">
        <v>1307</v>
      </c>
      <c r="H261" s="232">
        <v>243.54499999999999</v>
      </c>
      <c r="L261" s="231"/>
      <c r="M261" s="244"/>
      <c r="N261" s="243"/>
      <c r="O261" s="243"/>
      <c r="P261" s="243"/>
      <c r="Q261" s="243"/>
      <c r="R261" s="243"/>
      <c r="S261" s="243"/>
      <c r="T261" s="242"/>
      <c r="AR261" s="227" t="s">
        <v>1143</v>
      </c>
      <c r="AS261" s="227" t="s">
        <v>76</v>
      </c>
      <c r="AT261" s="226" t="s">
        <v>76</v>
      </c>
      <c r="AU261" s="226" t="s">
        <v>29</v>
      </c>
      <c r="AV261" s="226" t="s">
        <v>66</v>
      </c>
      <c r="AW261" s="227" t="s">
        <v>146</v>
      </c>
    </row>
    <row r="262" spans="2:63" s="226" customFormat="1" x14ac:dyDescent="0.3">
      <c r="B262" s="231"/>
      <c r="D262" s="382" t="s">
        <v>1143</v>
      </c>
      <c r="E262" s="227" t="s">
        <v>5</v>
      </c>
      <c r="F262" s="233" t="s">
        <v>1308</v>
      </c>
      <c r="H262" s="232">
        <v>225</v>
      </c>
      <c r="L262" s="231"/>
      <c r="M262" s="244"/>
      <c r="N262" s="243"/>
      <c r="O262" s="243"/>
      <c r="P262" s="243"/>
      <c r="Q262" s="243"/>
      <c r="R262" s="243"/>
      <c r="S262" s="243"/>
      <c r="T262" s="242"/>
      <c r="AR262" s="227" t="s">
        <v>1143</v>
      </c>
      <c r="AS262" s="227" t="s">
        <v>76</v>
      </c>
      <c r="AT262" s="226" t="s">
        <v>76</v>
      </c>
      <c r="AU262" s="226" t="s">
        <v>29</v>
      </c>
      <c r="AV262" s="226" t="s">
        <v>66</v>
      </c>
      <c r="AW262" s="227" t="s">
        <v>146</v>
      </c>
    </row>
    <row r="263" spans="2:63" s="234" customFormat="1" x14ac:dyDescent="0.3">
      <c r="B263" s="239"/>
      <c r="D263" s="382" t="s">
        <v>1143</v>
      </c>
      <c r="E263" s="235" t="s">
        <v>5</v>
      </c>
      <c r="F263" s="241" t="s">
        <v>1155</v>
      </c>
      <c r="H263" s="240">
        <v>468.54500000000002</v>
      </c>
      <c r="L263" s="239"/>
      <c r="M263" s="238"/>
      <c r="N263" s="237"/>
      <c r="O263" s="237"/>
      <c r="P263" s="237"/>
      <c r="Q263" s="237"/>
      <c r="R263" s="237"/>
      <c r="S263" s="237"/>
      <c r="T263" s="236"/>
      <c r="AR263" s="235" t="s">
        <v>1143</v>
      </c>
      <c r="AS263" s="235" t="s">
        <v>76</v>
      </c>
      <c r="AT263" s="234" t="s">
        <v>696</v>
      </c>
      <c r="AU263" s="234" t="s">
        <v>29</v>
      </c>
      <c r="AV263" s="234" t="s">
        <v>74</v>
      </c>
      <c r="AW263" s="235" t="s">
        <v>146</v>
      </c>
    </row>
    <row r="264" spans="2:63" s="355" customFormat="1" ht="16.5" customHeight="1" x14ac:dyDescent="0.3">
      <c r="B264" s="195"/>
      <c r="C264" s="194" t="s">
        <v>663</v>
      </c>
      <c r="D264" s="194" t="s">
        <v>335</v>
      </c>
      <c r="E264" s="193" t="s">
        <v>1309</v>
      </c>
      <c r="F264" s="359" t="s">
        <v>1310</v>
      </c>
      <c r="G264" s="192" t="s">
        <v>670</v>
      </c>
      <c r="H264" s="191">
        <v>468.54500000000002</v>
      </c>
      <c r="I264" s="360"/>
      <c r="J264" s="360"/>
      <c r="K264" s="359"/>
      <c r="L264" s="184"/>
      <c r="M264" s="261" t="s">
        <v>5</v>
      </c>
      <c r="N264" s="265" t="s">
        <v>37</v>
      </c>
      <c r="O264" s="264">
        <v>3.5000000000000003E-2</v>
      </c>
      <c r="P264" s="264">
        <f>O264*H264</f>
        <v>16.399075000000003</v>
      </c>
      <c r="Q264" s="264">
        <v>0</v>
      </c>
      <c r="R264" s="264">
        <f>Q264*H264</f>
        <v>0</v>
      </c>
      <c r="S264" s="264">
        <v>1.4999999999999999E-4</v>
      </c>
      <c r="T264" s="263">
        <f>S264*H264</f>
        <v>7.028174999999999E-2</v>
      </c>
      <c r="AP264" s="187" t="s">
        <v>154</v>
      </c>
      <c r="AR264" s="187" t="s">
        <v>335</v>
      </c>
      <c r="AS264" s="187" t="s">
        <v>76</v>
      </c>
      <c r="AW264" s="187" t="s">
        <v>146</v>
      </c>
      <c r="BC264" s="190">
        <f>IF(N264="základní",J264,0)</f>
        <v>0</v>
      </c>
      <c r="BD264" s="190">
        <f>IF(N264="snížená",J264,0)</f>
        <v>0</v>
      </c>
      <c r="BE264" s="190">
        <f>IF(N264="zákl. přenesená",J264,0)</f>
        <v>0</v>
      </c>
      <c r="BF264" s="190">
        <f>IF(N264="sníž. přenesená",J264,0)</f>
        <v>0</v>
      </c>
      <c r="BG264" s="190">
        <f>IF(N264="nulová",J264,0)</f>
        <v>0</v>
      </c>
      <c r="BH264" s="187" t="s">
        <v>74</v>
      </c>
      <c r="BI264" s="190">
        <f>ROUND(I264*H264,2)</f>
        <v>0</v>
      </c>
      <c r="BJ264" s="187" t="s">
        <v>154</v>
      </c>
      <c r="BK264" s="187" t="s">
        <v>1331</v>
      </c>
    </row>
    <row r="265" spans="2:63" s="355" customFormat="1" ht="25.5" customHeight="1" x14ac:dyDescent="0.3">
      <c r="B265" s="195"/>
      <c r="C265" s="194" t="s">
        <v>488</v>
      </c>
      <c r="D265" s="194" t="s">
        <v>335</v>
      </c>
      <c r="E265" s="193" t="s">
        <v>1311</v>
      </c>
      <c r="F265" s="359" t="s">
        <v>1312</v>
      </c>
      <c r="G265" s="192" t="s">
        <v>470</v>
      </c>
      <c r="H265" s="191">
        <v>120</v>
      </c>
      <c r="I265" s="360"/>
      <c r="J265" s="360"/>
      <c r="K265" s="359"/>
      <c r="L265" s="184"/>
      <c r="M265" s="261" t="s">
        <v>5</v>
      </c>
      <c r="N265" s="265" t="s">
        <v>37</v>
      </c>
      <c r="O265" s="264">
        <v>0.13300000000000001</v>
      </c>
      <c r="P265" s="264">
        <f>O265*H265</f>
        <v>15.96</v>
      </c>
      <c r="Q265" s="264">
        <v>4.7999999999999996E-3</v>
      </c>
      <c r="R265" s="264">
        <f>Q265*H265</f>
        <v>0.57599999999999996</v>
      </c>
      <c r="S265" s="264">
        <v>0</v>
      </c>
      <c r="T265" s="263">
        <f>S265*H265</f>
        <v>0</v>
      </c>
      <c r="AP265" s="187" t="s">
        <v>154</v>
      </c>
      <c r="AR265" s="187" t="s">
        <v>335</v>
      </c>
      <c r="AS265" s="187" t="s">
        <v>76</v>
      </c>
      <c r="AW265" s="187" t="s">
        <v>146</v>
      </c>
      <c r="BC265" s="190">
        <f>IF(N265="základní",J265,0)</f>
        <v>0</v>
      </c>
      <c r="BD265" s="190">
        <f>IF(N265="snížená",J265,0)</f>
        <v>0</v>
      </c>
      <c r="BE265" s="190">
        <f>IF(N265="zákl. přenesená",J265,0)</f>
        <v>0</v>
      </c>
      <c r="BF265" s="190">
        <f>IF(N265="sníž. přenesená",J265,0)</f>
        <v>0</v>
      </c>
      <c r="BG265" s="190">
        <f>IF(N265="nulová",J265,0)</f>
        <v>0</v>
      </c>
      <c r="BH265" s="187" t="s">
        <v>74</v>
      </c>
      <c r="BI265" s="190">
        <f>ROUND(I265*H265,2)</f>
        <v>0</v>
      </c>
      <c r="BJ265" s="187" t="s">
        <v>154</v>
      </c>
      <c r="BK265" s="187" t="s">
        <v>1330</v>
      </c>
    </row>
    <row r="266" spans="2:63" s="355" customFormat="1" ht="25.5" customHeight="1" x14ac:dyDescent="0.3">
      <c r="B266" s="195"/>
      <c r="C266" s="194" t="s">
        <v>1321</v>
      </c>
      <c r="D266" s="194" t="s">
        <v>335</v>
      </c>
      <c r="E266" s="193" t="s">
        <v>1313</v>
      </c>
      <c r="F266" s="359" t="s">
        <v>1314</v>
      </c>
      <c r="G266" s="192" t="s">
        <v>670</v>
      </c>
      <c r="H266" s="191">
        <v>468.54500000000002</v>
      </c>
      <c r="I266" s="360"/>
      <c r="J266" s="360"/>
      <c r="K266" s="359"/>
      <c r="L266" s="184"/>
      <c r="M266" s="261" t="s">
        <v>5</v>
      </c>
      <c r="N266" s="265" t="s">
        <v>37</v>
      </c>
      <c r="O266" s="264">
        <v>3.3000000000000002E-2</v>
      </c>
      <c r="P266" s="264">
        <f>O266*H266</f>
        <v>15.461985000000002</v>
      </c>
      <c r="Q266" s="264">
        <v>2.0000000000000001E-4</v>
      </c>
      <c r="R266" s="264">
        <f>Q266*H266</f>
        <v>9.3709000000000015E-2</v>
      </c>
      <c r="S266" s="264">
        <v>0</v>
      </c>
      <c r="T266" s="263">
        <f>S266*H266</f>
        <v>0</v>
      </c>
      <c r="AP266" s="187" t="s">
        <v>154</v>
      </c>
      <c r="AR266" s="187" t="s">
        <v>335</v>
      </c>
      <c r="AS266" s="187" t="s">
        <v>76</v>
      </c>
      <c r="AW266" s="187" t="s">
        <v>146</v>
      </c>
      <c r="BC266" s="190">
        <f>IF(N266="základní",J266,0)</f>
        <v>0</v>
      </c>
      <c r="BD266" s="190">
        <f>IF(N266="snížená",J266,0)</f>
        <v>0</v>
      </c>
      <c r="BE266" s="190">
        <f>IF(N266="zákl. přenesená",J266,0)</f>
        <v>0</v>
      </c>
      <c r="BF266" s="190">
        <f>IF(N266="sníž. přenesená",J266,0)</f>
        <v>0</v>
      </c>
      <c r="BG266" s="190">
        <f>IF(N266="nulová",J266,0)</f>
        <v>0</v>
      </c>
      <c r="BH266" s="187" t="s">
        <v>74</v>
      </c>
      <c r="BI266" s="190">
        <f>ROUND(I266*H266,2)</f>
        <v>0</v>
      </c>
      <c r="BJ266" s="187" t="s">
        <v>154</v>
      </c>
      <c r="BK266" s="187" t="s">
        <v>1329</v>
      </c>
    </row>
    <row r="267" spans="2:63" s="355" customFormat="1" ht="25.5" customHeight="1" x14ac:dyDescent="0.3">
      <c r="B267" s="195"/>
      <c r="C267" s="194" t="s">
        <v>160</v>
      </c>
      <c r="D267" s="194" t="s">
        <v>335</v>
      </c>
      <c r="E267" s="193" t="s">
        <v>1315</v>
      </c>
      <c r="F267" s="359" t="s">
        <v>1316</v>
      </c>
      <c r="G267" s="192" t="s">
        <v>670</v>
      </c>
      <c r="H267" s="191">
        <v>468.54500000000002</v>
      </c>
      <c r="I267" s="360"/>
      <c r="J267" s="360"/>
      <c r="K267" s="359"/>
      <c r="L267" s="184"/>
      <c r="M267" s="261" t="s">
        <v>5</v>
      </c>
      <c r="N267" s="265" t="s">
        <v>37</v>
      </c>
      <c r="O267" s="264">
        <v>6.4000000000000001E-2</v>
      </c>
      <c r="P267" s="264">
        <f>O267*H267</f>
        <v>29.986880000000003</v>
      </c>
      <c r="Q267" s="264">
        <v>2.9E-4</v>
      </c>
      <c r="R267" s="264">
        <f>Q267*H267</f>
        <v>0.13587805</v>
      </c>
      <c r="S267" s="264">
        <v>0</v>
      </c>
      <c r="T267" s="263">
        <f>S267*H267</f>
        <v>0</v>
      </c>
      <c r="AP267" s="187" t="s">
        <v>154</v>
      </c>
      <c r="AR267" s="187" t="s">
        <v>335</v>
      </c>
      <c r="AS267" s="187" t="s">
        <v>76</v>
      </c>
      <c r="AW267" s="187" t="s">
        <v>146</v>
      </c>
      <c r="BC267" s="190">
        <f>IF(N267="základní",J267,0)</f>
        <v>0</v>
      </c>
      <c r="BD267" s="190">
        <f>IF(N267="snížená",J267,0)</f>
        <v>0</v>
      </c>
      <c r="BE267" s="190">
        <f>IF(N267="zákl. přenesená",J267,0)</f>
        <v>0</v>
      </c>
      <c r="BF267" s="190">
        <f>IF(N267="sníž. přenesená",J267,0)</f>
        <v>0</v>
      </c>
      <c r="BG267" s="190">
        <f>IF(N267="nulová",J267,0)</f>
        <v>0</v>
      </c>
      <c r="BH267" s="187" t="s">
        <v>74</v>
      </c>
      <c r="BI267" s="190">
        <f>ROUND(I267*H267,2)</f>
        <v>0</v>
      </c>
      <c r="BJ267" s="187" t="s">
        <v>154</v>
      </c>
      <c r="BK267" s="187" t="s">
        <v>1328</v>
      </c>
    </row>
    <row r="268" spans="2:63" s="355" customFormat="1" ht="25.5" customHeight="1" x14ac:dyDescent="0.3">
      <c r="B268" s="195"/>
      <c r="C268" s="194" t="s">
        <v>164</v>
      </c>
      <c r="D268" s="194" t="s">
        <v>335</v>
      </c>
      <c r="E268" s="193" t="s">
        <v>1317</v>
      </c>
      <c r="F268" s="359" t="s">
        <v>1318</v>
      </c>
      <c r="G268" s="192" t="s">
        <v>670</v>
      </c>
      <c r="H268" s="191">
        <v>468.54500000000002</v>
      </c>
      <c r="I268" s="360"/>
      <c r="J268" s="360"/>
      <c r="K268" s="359"/>
      <c r="L268" s="184"/>
      <c r="M268" s="261" t="s">
        <v>5</v>
      </c>
      <c r="N268" s="265" t="s">
        <v>37</v>
      </c>
      <c r="O268" s="264">
        <v>0</v>
      </c>
      <c r="P268" s="264">
        <f>O268*H268</f>
        <v>0</v>
      </c>
      <c r="Q268" s="264">
        <v>1.0000000000000001E-5</v>
      </c>
      <c r="R268" s="264">
        <f>Q268*H268</f>
        <v>4.6854500000000007E-3</v>
      </c>
      <c r="S268" s="264">
        <v>0</v>
      </c>
      <c r="T268" s="263">
        <f>S268*H268</f>
        <v>0</v>
      </c>
      <c r="AP268" s="187" t="s">
        <v>154</v>
      </c>
      <c r="AR268" s="187" t="s">
        <v>335</v>
      </c>
      <c r="AS268" s="187" t="s">
        <v>76</v>
      </c>
      <c r="AW268" s="187" t="s">
        <v>146</v>
      </c>
      <c r="BC268" s="190">
        <f>IF(N268="základní",J268,0)</f>
        <v>0</v>
      </c>
      <c r="BD268" s="190">
        <f>IF(N268="snížená",J268,0)</f>
        <v>0</v>
      </c>
      <c r="BE268" s="190">
        <f>IF(N268="zákl. přenesená",J268,0)</f>
        <v>0</v>
      </c>
      <c r="BF268" s="190">
        <f>IF(N268="sníž. přenesená",J268,0)</f>
        <v>0</v>
      </c>
      <c r="BG268" s="190">
        <f>IF(N268="nulová",J268,0)</f>
        <v>0</v>
      </c>
      <c r="BH268" s="187" t="s">
        <v>74</v>
      </c>
      <c r="BI268" s="190">
        <f>ROUND(I268*H268,2)</f>
        <v>0</v>
      </c>
      <c r="BJ268" s="187" t="s">
        <v>154</v>
      </c>
      <c r="BK268" s="187" t="s">
        <v>1327</v>
      </c>
    </row>
    <row r="269" spans="2:63" s="266" customFormat="1" ht="37.35" customHeight="1" x14ac:dyDescent="0.35">
      <c r="B269" s="276"/>
      <c r="D269" s="268" t="s">
        <v>65</v>
      </c>
      <c r="E269" s="385" t="s">
        <v>1319</v>
      </c>
      <c r="F269" s="385" t="s">
        <v>1320</v>
      </c>
      <c r="J269" s="384"/>
      <c r="L269" s="276"/>
      <c r="M269" s="273"/>
      <c r="N269" s="271"/>
      <c r="O269" s="271"/>
      <c r="P269" s="272">
        <f>SUM(P270:P272)</f>
        <v>10</v>
      </c>
      <c r="Q269" s="271"/>
      <c r="R269" s="272">
        <f>SUM(R270:R272)</f>
        <v>0</v>
      </c>
      <c r="S269" s="271"/>
      <c r="T269" s="270">
        <f>SUM(T270:T272)</f>
        <v>0</v>
      </c>
      <c r="AP269" s="268" t="s">
        <v>696</v>
      </c>
      <c r="AR269" s="269" t="s">
        <v>65</v>
      </c>
      <c r="AS269" s="269" t="s">
        <v>66</v>
      </c>
      <c r="AW269" s="268" t="s">
        <v>146</v>
      </c>
      <c r="BI269" s="267">
        <f>SUM(BI270:BI272)</f>
        <v>0</v>
      </c>
    </row>
    <row r="270" spans="2:63" s="355" customFormat="1" ht="16.5" customHeight="1" x14ac:dyDescent="0.3">
      <c r="B270" s="195"/>
      <c r="C270" s="194" t="s">
        <v>173</v>
      </c>
      <c r="D270" s="194" t="s">
        <v>335</v>
      </c>
      <c r="E270" s="193" t="s">
        <v>1322</v>
      </c>
      <c r="F270" s="359" t="s">
        <v>1323</v>
      </c>
      <c r="G270" s="192" t="s">
        <v>167</v>
      </c>
      <c r="H270" s="191">
        <v>10</v>
      </c>
      <c r="I270" s="360"/>
      <c r="J270" s="360"/>
      <c r="K270" s="359"/>
      <c r="L270" s="184"/>
      <c r="M270" s="261" t="s">
        <v>5</v>
      </c>
      <c r="N270" s="265" t="s">
        <v>37</v>
      </c>
      <c r="O270" s="264">
        <v>1</v>
      </c>
      <c r="P270" s="264">
        <f>O270*H270</f>
        <v>10</v>
      </c>
      <c r="Q270" s="264">
        <v>0</v>
      </c>
      <c r="R270" s="264">
        <f>Q270*H270</f>
        <v>0</v>
      </c>
      <c r="S270" s="264">
        <v>0</v>
      </c>
      <c r="T270" s="263">
        <f>S270*H270</f>
        <v>0</v>
      </c>
      <c r="AP270" s="187" t="s">
        <v>1326</v>
      </c>
      <c r="AR270" s="187" t="s">
        <v>335</v>
      </c>
      <c r="AS270" s="187" t="s">
        <v>74</v>
      </c>
      <c r="AW270" s="187" t="s">
        <v>146</v>
      </c>
      <c r="BC270" s="190">
        <f>IF(N270="základní",J270,0)</f>
        <v>0</v>
      </c>
      <c r="BD270" s="190">
        <f>IF(N270="snížená",J270,0)</f>
        <v>0</v>
      </c>
      <c r="BE270" s="190">
        <f>IF(N270="zákl. přenesená",J270,0)</f>
        <v>0</v>
      </c>
      <c r="BF270" s="190">
        <f>IF(N270="sníž. přenesená",J270,0)</f>
        <v>0</v>
      </c>
      <c r="BG270" s="190">
        <f>IF(N270="nulová",J270,0)</f>
        <v>0</v>
      </c>
      <c r="BH270" s="187" t="s">
        <v>74</v>
      </c>
      <c r="BI270" s="190">
        <f>ROUND(I270*H270,2)</f>
        <v>0</v>
      </c>
      <c r="BJ270" s="187" t="s">
        <v>1326</v>
      </c>
      <c r="BK270" s="187" t="s">
        <v>1325</v>
      </c>
    </row>
    <row r="271" spans="2:63" s="355" customFormat="1" ht="40.5" x14ac:dyDescent="0.3">
      <c r="B271" s="184"/>
      <c r="D271" s="382" t="s">
        <v>1287</v>
      </c>
      <c r="F271" s="383" t="s">
        <v>1324</v>
      </c>
      <c r="L271" s="184"/>
      <c r="M271" s="189"/>
      <c r="N271" s="357"/>
      <c r="O271" s="357"/>
      <c r="P271" s="357"/>
      <c r="Q271" s="357"/>
      <c r="R271" s="357"/>
      <c r="S271" s="357"/>
      <c r="T271" s="188"/>
      <c r="AR271" s="187" t="s">
        <v>1287</v>
      </c>
      <c r="AS271" s="187" t="s">
        <v>74</v>
      </c>
    </row>
    <row r="272" spans="2:63" s="226" customFormat="1" x14ac:dyDescent="0.3">
      <c r="B272" s="231"/>
      <c r="D272" s="382" t="s">
        <v>1143</v>
      </c>
      <c r="E272" s="227" t="s">
        <v>5</v>
      </c>
      <c r="F272" s="233" t="s">
        <v>737</v>
      </c>
      <c r="H272" s="232">
        <v>10</v>
      </c>
      <c r="L272" s="231"/>
      <c r="M272" s="230"/>
      <c r="N272" s="229"/>
      <c r="O272" s="229"/>
      <c r="P272" s="229"/>
      <c r="Q272" s="229"/>
      <c r="R272" s="229"/>
      <c r="S272" s="229"/>
      <c r="T272" s="228"/>
      <c r="AR272" s="227" t="s">
        <v>1143</v>
      </c>
      <c r="AS272" s="227" t="s">
        <v>74</v>
      </c>
      <c r="AT272" s="226" t="s">
        <v>76</v>
      </c>
      <c r="AU272" s="226" t="s">
        <v>29</v>
      </c>
      <c r="AV272" s="226" t="s">
        <v>74</v>
      </c>
      <c r="AW272" s="227" t="s">
        <v>146</v>
      </c>
    </row>
    <row r="273" spans="2:12" s="355" customFormat="1" ht="6.95" customHeight="1" x14ac:dyDescent="0.3">
      <c r="B273" s="186"/>
      <c r="C273" s="185"/>
      <c r="D273" s="185"/>
      <c r="E273" s="185"/>
      <c r="F273" s="185"/>
      <c r="G273" s="185"/>
      <c r="H273" s="185"/>
      <c r="I273" s="185"/>
      <c r="J273" s="185"/>
      <c r="K273" s="185"/>
      <c r="L273" s="184"/>
    </row>
  </sheetData>
  <autoFilter ref="C89:K272"/>
  <mergeCells count="10">
    <mergeCell ref="J51:J52"/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3"/>
  <sheetViews>
    <sheetView showGridLines="0" topLeftCell="E1" workbookViewId="0">
      <pane ySplit="1" topLeftCell="A45" activePane="bottomLeft" state="frozen"/>
      <selection activeCell="I93" sqref="I93:K270"/>
      <selection pane="bottomLeft" activeCell="I67" sqref="I67"/>
    </sheetView>
  </sheetViews>
  <sheetFormatPr defaultRowHeight="13.5" x14ac:dyDescent="0.3"/>
  <cols>
    <col min="1" max="1" width="8.33203125" style="377" customWidth="1"/>
    <col min="2" max="2" width="1.6640625" style="377" customWidth="1"/>
    <col min="3" max="3" width="4.1640625" style="377" customWidth="1"/>
    <col min="4" max="4" width="4.33203125" style="377" customWidth="1"/>
    <col min="5" max="5" width="17.1640625" style="377" customWidth="1"/>
    <col min="6" max="6" width="75" style="377" customWidth="1"/>
    <col min="7" max="7" width="8.6640625" style="377" customWidth="1"/>
    <col min="8" max="8" width="11.1640625" style="377" customWidth="1"/>
    <col min="9" max="9" width="12.6640625" style="377" customWidth="1"/>
    <col min="10" max="10" width="23.5" style="377" customWidth="1"/>
    <col min="11" max="11" width="15.5" style="377" customWidth="1"/>
    <col min="12" max="18" width="9.33203125" style="377"/>
    <col min="19" max="19" width="8.1640625" style="377" hidden="1" customWidth="1"/>
    <col min="20" max="20" width="29.6640625" style="377" hidden="1" customWidth="1"/>
    <col min="21" max="21" width="16.33203125" style="377" hidden="1" customWidth="1"/>
    <col min="22" max="22" width="12.33203125" style="377" customWidth="1"/>
    <col min="23" max="23" width="16.33203125" style="377" customWidth="1"/>
    <col min="24" max="24" width="12.33203125" style="377" customWidth="1"/>
    <col min="25" max="25" width="15" style="377" customWidth="1"/>
    <col min="26" max="26" width="11" style="377" customWidth="1"/>
    <col min="27" max="27" width="15" style="377" customWidth="1"/>
    <col min="28" max="28" width="16.33203125" style="377" customWidth="1"/>
    <col min="29" max="29" width="11" style="377" customWidth="1"/>
    <col min="30" max="30" width="15" style="377" customWidth="1"/>
    <col min="31" max="31" width="16.33203125" style="377" customWidth="1"/>
    <col min="32" max="16384" width="9.33203125" style="377"/>
  </cols>
  <sheetData>
    <row r="1" spans="1:70" ht="21.75" customHeight="1" x14ac:dyDescent="0.3">
      <c r="A1" s="221"/>
      <c r="B1" s="484"/>
      <c r="C1" s="484"/>
      <c r="D1" s="483" t="s">
        <v>1</v>
      </c>
      <c r="E1" s="484"/>
      <c r="F1" s="482" t="s">
        <v>116</v>
      </c>
      <c r="G1" s="563" t="s">
        <v>117</v>
      </c>
      <c r="H1" s="563"/>
      <c r="I1" s="484"/>
      <c r="J1" s="482" t="s">
        <v>118</v>
      </c>
      <c r="K1" s="483" t="s">
        <v>119</v>
      </c>
      <c r="L1" s="482" t="s">
        <v>120</v>
      </c>
      <c r="M1" s="482"/>
      <c r="N1" s="482"/>
      <c r="O1" s="482"/>
      <c r="P1" s="482"/>
      <c r="Q1" s="482"/>
      <c r="R1" s="482"/>
      <c r="S1" s="482"/>
      <c r="T1" s="482"/>
      <c r="U1" s="481"/>
      <c r="V1" s="481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</row>
    <row r="2" spans="1:70" ht="36.950000000000003" customHeight="1" x14ac:dyDescent="0.3">
      <c r="L2" s="564" t="s">
        <v>8</v>
      </c>
      <c r="M2" s="555"/>
      <c r="N2" s="555"/>
      <c r="O2" s="555"/>
      <c r="P2" s="555"/>
      <c r="Q2" s="555"/>
      <c r="R2" s="555"/>
      <c r="S2" s="555"/>
      <c r="T2" s="555"/>
      <c r="U2" s="555"/>
      <c r="V2" s="555"/>
      <c r="AT2" s="187" t="s">
        <v>1516</v>
      </c>
    </row>
    <row r="3" spans="1:70" ht="6.95" customHeight="1" x14ac:dyDescent="0.3">
      <c r="B3" s="219"/>
      <c r="C3" s="218"/>
      <c r="D3" s="218"/>
      <c r="E3" s="218"/>
      <c r="F3" s="218"/>
      <c r="G3" s="218"/>
      <c r="H3" s="218"/>
      <c r="I3" s="218"/>
      <c r="J3" s="218"/>
      <c r="K3" s="217"/>
      <c r="AT3" s="187" t="s">
        <v>76</v>
      </c>
    </row>
    <row r="4" spans="1:70" ht="36.950000000000003" customHeight="1" x14ac:dyDescent="0.3">
      <c r="B4" s="216"/>
      <c r="C4" s="215"/>
      <c r="D4" s="470" t="s">
        <v>121</v>
      </c>
      <c r="E4" s="215"/>
      <c r="F4" s="215"/>
      <c r="G4" s="215"/>
      <c r="H4" s="215"/>
      <c r="I4" s="215"/>
      <c r="J4" s="215"/>
      <c r="K4" s="214"/>
      <c r="M4" s="480" t="s">
        <v>13</v>
      </c>
      <c r="AT4" s="187" t="s">
        <v>6</v>
      </c>
    </row>
    <row r="5" spans="1:70" ht="6.95" customHeight="1" x14ac:dyDescent="0.3">
      <c r="B5" s="216"/>
      <c r="C5" s="215"/>
      <c r="D5" s="215"/>
      <c r="E5" s="215"/>
      <c r="F5" s="215"/>
      <c r="G5" s="215"/>
      <c r="H5" s="215"/>
      <c r="I5" s="215"/>
      <c r="J5" s="215"/>
      <c r="K5" s="214"/>
    </row>
    <row r="6" spans="1:70" ht="15" x14ac:dyDescent="0.3">
      <c r="B6" s="216"/>
      <c r="C6" s="215"/>
      <c r="D6" s="467" t="s">
        <v>17</v>
      </c>
      <c r="E6" s="215"/>
      <c r="F6" s="215"/>
      <c r="G6" s="215"/>
      <c r="H6" s="215"/>
      <c r="I6" s="215"/>
      <c r="J6" s="215"/>
      <c r="K6" s="214"/>
    </row>
    <row r="7" spans="1:70" ht="22.5" customHeight="1" x14ac:dyDescent="0.3">
      <c r="B7" s="216"/>
      <c r="C7" s="215"/>
      <c r="D7" s="215"/>
      <c r="E7" s="565"/>
      <c r="F7" s="566"/>
      <c r="G7" s="566"/>
      <c r="H7" s="566"/>
      <c r="I7" s="215"/>
      <c r="J7" s="215"/>
      <c r="K7" s="214"/>
    </row>
    <row r="8" spans="1:70" s="376" customFormat="1" ht="15" x14ac:dyDescent="0.3">
      <c r="B8" s="184"/>
      <c r="C8" s="378"/>
      <c r="D8" s="467" t="s">
        <v>122</v>
      </c>
      <c r="E8" s="378"/>
      <c r="F8" s="378"/>
      <c r="G8" s="378"/>
      <c r="H8" s="378"/>
      <c r="I8" s="378"/>
      <c r="J8" s="378"/>
      <c r="K8" s="203"/>
    </row>
    <row r="9" spans="1:70" s="376" customFormat="1" ht="36.950000000000003" customHeight="1" x14ac:dyDescent="0.3">
      <c r="B9" s="184"/>
      <c r="C9" s="378"/>
      <c r="D9" s="378"/>
      <c r="E9" s="567" t="s">
        <v>1957</v>
      </c>
      <c r="F9" s="559"/>
      <c r="G9" s="559"/>
      <c r="H9" s="559"/>
      <c r="I9" s="378"/>
      <c r="J9" s="378"/>
      <c r="K9" s="203"/>
    </row>
    <row r="10" spans="1:70" s="376" customFormat="1" x14ac:dyDescent="0.3">
      <c r="B10" s="184"/>
      <c r="C10" s="378"/>
      <c r="D10" s="378"/>
      <c r="E10" s="378"/>
      <c r="F10" s="378"/>
      <c r="G10" s="378"/>
      <c r="H10" s="378"/>
      <c r="I10" s="378"/>
      <c r="J10" s="378"/>
      <c r="K10" s="203"/>
    </row>
    <row r="11" spans="1:70" s="376" customFormat="1" ht="14.45" customHeight="1" x14ac:dyDescent="0.3">
      <c r="B11" s="184"/>
      <c r="C11" s="378"/>
      <c r="D11" s="467" t="s">
        <v>19</v>
      </c>
      <c r="E11" s="378"/>
      <c r="F11" s="466" t="s">
        <v>5</v>
      </c>
      <c r="G11" s="378"/>
      <c r="H11" s="378"/>
      <c r="I11" s="467" t="s">
        <v>20</v>
      </c>
      <c r="J11" s="466" t="s">
        <v>5</v>
      </c>
      <c r="K11" s="203"/>
    </row>
    <row r="12" spans="1:70" s="376" customFormat="1" ht="14.45" customHeight="1" x14ac:dyDescent="0.3">
      <c r="B12" s="184"/>
      <c r="C12" s="378"/>
      <c r="D12" s="467" t="s">
        <v>21</v>
      </c>
      <c r="E12" s="378"/>
      <c r="F12" s="466" t="s">
        <v>22</v>
      </c>
      <c r="G12" s="378"/>
      <c r="H12" s="378"/>
      <c r="I12" s="467" t="s">
        <v>23</v>
      </c>
      <c r="J12" s="468">
        <v>43229</v>
      </c>
      <c r="K12" s="203"/>
    </row>
    <row r="13" spans="1:70" s="376" customFormat="1" ht="10.9" customHeight="1" x14ac:dyDescent="0.3">
      <c r="B13" s="184"/>
      <c r="C13" s="378"/>
      <c r="D13" s="378"/>
      <c r="E13" s="378"/>
      <c r="F13" s="378"/>
      <c r="G13" s="378"/>
      <c r="H13" s="378"/>
      <c r="I13" s="378"/>
      <c r="J13" s="378"/>
      <c r="K13" s="203"/>
    </row>
    <row r="14" spans="1:70" s="376" customFormat="1" ht="14.45" customHeight="1" x14ac:dyDescent="0.3">
      <c r="B14" s="184"/>
      <c r="C14" s="378"/>
      <c r="D14" s="467" t="s">
        <v>24</v>
      </c>
      <c r="E14" s="378"/>
      <c r="F14" s="378"/>
      <c r="G14" s="378"/>
      <c r="H14" s="378"/>
      <c r="I14" s="467" t="s">
        <v>25</v>
      </c>
      <c r="J14" s="466"/>
      <c r="K14" s="203"/>
    </row>
    <row r="15" spans="1:70" s="376" customFormat="1" ht="18" customHeight="1" x14ac:dyDescent="0.3">
      <c r="B15" s="184"/>
      <c r="C15" s="378"/>
      <c r="D15" s="378"/>
      <c r="E15" s="466"/>
      <c r="F15" s="378"/>
      <c r="G15" s="378"/>
      <c r="H15" s="378"/>
      <c r="I15" s="467" t="s">
        <v>26</v>
      </c>
      <c r="J15" s="466"/>
      <c r="K15" s="203"/>
    </row>
    <row r="16" spans="1:70" s="376" customFormat="1" ht="6.95" customHeight="1" x14ac:dyDescent="0.3">
      <c r="B16" s="184"/>
      <c r="C16" s="378"/>
      <c r="D16" s="378"/>
      <c r="E16" s="378"/>
      <c r="F16" s="378"/>
      <c r="G16" s="378"/>
      <c r="H16" s="378"/>
      <c r="I16" s="378"/>
      <c r="J16" s="378"/>
      <c r="K16" s="203"/>
    </row>
    <row r="17" spans="2:11" s="376" customFormat="1" ht="14.45" customHeight="1" x14ac:dyDescent="0.3">
      <c r="B17" s="184"/>
      <c r="C17" s="378"/>
      <c r="D17" s="467" t="s">
        <v>27</v>
      </c>
      <c r="E17" s="378"/>
      <c r="F17" s="378"/>
      <c r="G17" s="378"/>
      <c r="H17" s="378"/>
      <c r="I17" s="467" t="s">
        <v>25</v>
      </c>
      <c r="J17" s="466"/>
      <c r="K17" s="203"/>
    </row>
    <row r="18" spans="2:11" s="376" customFormat="1" ht="18" customHeight="1" x14ac:dyDescent="0.3">
      <c r="B18" s="184"/>
      <c r="C18" s="378"/>
      <c r="D18" s="378"/>
      <c r="E18" s="466"/>
      <c r="F18" s="378"/>
      <c r="G18" s="378"/>
      <c r="H18" s="378"/>
      <c r="I18" s="467" t="s">
        <v>26</v>
      </c>
      <c r="J18" s="466"/>
      <c r="K18" s="203"/>
    </row>
    <row r="19" spans="2:11" s="376" customFormat="1" ht="6.95" customHeight="1" x14ac:dyDescent="0.3">
      <c r="B19" s="184"/>
      <c r="C19" s="378"/>
      <c r="D19" s="378"/>
      <c r="E19" s="378"/>
      <c r="F19" s="378"/>
      <c r="G19" s="378"/>
      <c r="H19" s="378"/>
      <c r="I19" s="378"/>
      <c r="J19" s="378"/>
      <c r="K19" s="203"/>
    </row>
    <row r="20" spans="2:11" s="376" customFormat="1" ht="14.45" customHeight="1" x14ac:dyDescent="0.3">
      <c r="B20" s="184"/>
      <c r="C20" s="378"/>
      <c r="D20" s="467" t="s">
        <v>28</v>
      </c>
      <c r="E20" s="378"/>
      <c r="F20" s="378"/>
      <c r="G20" s="378"/>
      <c r="H20" s="378"/>
      <c r="I20" s="467" t="s">
        <v>25</v>
      </c>
      <c r="J20" s="466" t="s">
        <v>5</v>
      </c>
      <c r="K20" s="203"/>
    </row>
    <row r="21" spans="2:11" s="376" customFormat="1" ht="18" customHeight="1" x14ac:dyDescent="0.3">
      <c r="B21" s="184"/>
      <c r="C21" s="378"/>
      <c r="D21" s="378"/>
      <c r="E21" s="466" t="s">
        <v>1515</v>
      </c>
      <c r="F21" s="378"/>
      <c r="G21" s="378"/>
      <c r="H21" s="378"/>
      <c r="I21" s="467" t="s">
        <v>26</v>
      </c>
      <c r="J21" s="466" t="s">
        <v>5</v>
      </c>
      <c r="K21" s="203"/>
    </row>
    <row r="22" spans="2:11" s="376" customFormat="1" ht="6.95" customHeight="1" x14ac:dyDescent="0.3">
      <c r="B22" s="184"/>
      <c r="C22" s="378"/>
      <c r="D22" s="378"/>
      <c r="E22" s="378"/>
      <c r="F22" s="378"/>
      <c r="G22" s="378"/>
      <c r="H22" s="378"/>
      <c r="I22" s="378"/>
      <c r="J22" s="378"/>
      <c r="K22" s="203"/>
    </row>
    <row r="23" spans="2:11" s="376" customFormat="1" ht="14.45" customHeight="1" x14ac:dyDescent="0.3">
      <c r="B23" s="184"/>
      <c r="C23" s="378"/>
      <c r="D23" s="467" t="s">
        <v>30</v>
      </c>
      <c r="E23" s="378"/>
      <c r="F23" s="378"/>
      <c r="G23" s="378"/>
      <c r="H23" s="378"/>
      <c r="I23" s="378"/>
      <c r="J23" s="378"/>
      <c r="K23" s="203"/>
    </row>
    <row r="24" spans="2:11" s="210" customFormat="1" ht="22.5" customHeight="1" x14ac:dyDescent="0.3">
      <c r="B24" s="213"/>
      <c r="C24" s="212"/>
      <c r="D24" s="212"/>
      <c r="E24" s="568" t="s">
        <v>5</v>
      </c>
      <c r="F24" s="568"/>
      <c r="G24" s="568"/>
      <c r="H24" s="568"/>
      <c r="I24" s="212"/>
      <c r="J24" s="212"/>
      <c r="K24" s="211"/>
    </row>
    <row r="25" spans="2:11" s="376" customFormat="1" ht="6.95" customHeight="1" x14ac:dyDescent="0.3">
      <c r="B25" s="184"/>
      <c r="C25" s="378"/>
      <c r="D25" s="378"/>
      <c r="E25" s="378"/>
      <c r="F25" s="378"/>
      <c r="G25" s="378"/>
      <c r="H25" s="378"/>
      <c r="I25" s="378"/>
      <c r="J25" s="378"/>
      <c r="K25" s="203"/>
    </row>
    <row r="26" spans="2:11" s="376" customFormat="1" ht="6.95" customHeight="1" x14ac:dyDescent="0.3">
      <c r="B26" s="184"/>
      <c r="C26" s="378"/>
      <c r="D26" s="196"/>
      <c r="E26" s="196"/>
      <c r="F26" s="196"/>
      <c r="G26" s="196"/>
      <c r="H26" s="196"/>
      <c r="I26" s="196"/>
      <c r="J26" s="196"/>
      <c r="K26" s="209"/>
    </row>
    <row r="27" spans="2:11" s="376" customFormat="1" ht="25.35" customHeight="1" x14ac:dyDescent="0.3">
      <c r="B27" s="184"/>
      <c r="C27" s="378"/>
      <c r="D27" s="479" t="s">
        <v>32</v>
      </c>
      <c r="E27" s="378"/>
      <c r="F27" s="378"/>
      <c r="G27" s="378"/>
      <c r="H27" s="378"/>
      <c r="I27" s="378"/>
      <c r="J27" s="462">
        <f>ROUND(J83,2)</f>
        <v>0</v>
      </c>
      <c r="K27" s="203"/>
    </row>
    <row r="28" spans="2:11" s="376" customFormat="1" ht="6.95" customHeight="1" x14ac:dyDescent="0.3">
      <c r="B28" s="184"/>
      <c r="C28" s="378"/>
      <c r="D28" s="196"/>
      <c r="E28" s="196"/>
      <c r="F28" s="196"/>
      <c r="G28" s="196"/>
      <c r="H28" s="196"/>
      <c r="I28" s="196"/>
      <c r="J28" s="196"/>
      <c r="K28" s="209"/>
    </row>
    <row r="29" spans="2:11" s="376" customFormat="1" ht="14.45" customHeight="1" x14ac:dyDescent="0.3">
      <c r="B29" s="184"/>
      <c r="C29" s="378"/>
      <c r="D29" s="378"/>
      <c r="E29" s="378"/>
      <c r="F29" s="478" t="s">
        <v>34</v>
      </c>
      <c r="G29" s="378"/>
      <c r="H29" s="378"/>
      <c r="I29" s="478" t="s">
        <v>33</v>
      </c>
      <c r="J29" s="478" t="s">
        <v>35</v>
      </c>
      <c r="K29" s="203"/>
    </row>
    <row r="30" spans="2:11" s="376" customFormat="1" ht="14.45" customHeight="1" x14ac:dyDescent="0.3">
      <c r="B30" s="184"/>
      <c r="C30" s="378"/>
      <c r="D30" s="477" t="s">
        <v>36</v>
      </c>
      <c r="E30" s="477" t="s">
        <v>37</v>
      </c>
      <c r="F30" s="475">
        <f>ROUND(SUM(BE83:BE132), 2)</f>
        <v>0</v>
      </c>
      <c r="G30" s="378"/>
      <c r="H30" s="378"/>
      <c r="I30" s="476">
        <v>0.21</v>
      </c>
      <c r="J30" s="475">
        <f>ROUND(ROUND((SUM(BE83:BE132)), 2)*I30, 2)</f>
        <v>0</v>
      </c>
      <c r="K30" s="203"/>
    </row>
    <row r="31" spans="2:11" s="376" customFormat="1" ht="14.45" customHeight="1" x14ac:dyDescent="0.3">
      <c r="B31" s="184"/>
      <c r="C31" s="378"/>
      <c r="D31" s="378"/>
      <c r="E31" s="477" t="s">
        <v>38</v>
      </c>
      <c r="F31" s="475">
        <f>ROUND(SUM(BF83:BF132), 2)</f>
        <v>0</v>
      </c>
      <c r="G31" s="378"/>
      <c r="H31" s="378"/>
      <c r="I31" s="476">
        <v>0.15</v>
      </c>
      <c r="J31" s="475">
        <f>ROUND(ROUND((SUM(BF83:BF132)), 2)*I31, 2)</f>
        <v>0</v>
      </c>
      <c r="K31" s="203"/>
    </row>
    <row r="32" spans="2:11" s="376" customFormat="1" ht="14.45" hidden="1" customHeight="1" x14ac:dyDescent="0.3">
      <c r="B32" s="184"/>
      <c r="C32" s="378"/>
      <c r="D32" s="378"/>
      <c r="E32" s="477" t="s">
        <v>39</v>
      </c>
      <c r="F32" s="475">
        <f>ROUND(SUM(BG83:BG132), 2)</f>
        <v>0</v>
      </c>
      <c r="G32" s="378"/>
      <c r="H32" s="378"/>
      <c r="I32" s="476">
        <v>0.21</v>
      </c>
      <c r="J32" s="475">
        <v>0</v>
      </c>
      <c r="K32" s="203"/>
    </row>
    <row r="33" spans="2:11" s="376" customFormat="1" ht="14.45" hidden="1" customHeight="1" x14ac:dyDescent="0.3">
      <c r="B33" s="184"/>
      <c r="C33" s="378"/>
      <c r="D33" s="378"/>
      <c r="E33" s="477" t="s">
        <v>40</v>
      </c>
      <c r="F33" s="475">
        <f>ROUND(SUM(BH83:BH132), 2)</f>
        <v>0</v>
      </c>
      <c r="G33" s="378"/>
      <c r="H33" s="378"/>
      <c r="I33" s="476">
        <v>0.15</v>
      </c>
      <c r="J33" s="475">
        <v>0</v>
      </c>
      <c r="K33" s="203"/>
    </row>
    <row r="34" spans="2:11" s="376" customFormat="1" ht="14.45" hidden="1" customHeight="1" x14ac:dyDescent="0.3">
      <c r="B34" s="184"/>
      <c r="C34" s="378"/>
      <c r="D34" s="378"/>
      <c r="E34" s="477" t="s">
        <v>41</v>
      </c>
      <c r="F34" s="475">
        <f>ROUND(SUM(BI83:BI132), 2)</f>
        <v>0</v>
      </c>
      <c r="G34" s="378"/>
      <c r="H34" s="378"/>
      <c r="I34" s="476">
        <v>0</v>
      </c>
      <c r="J34" s="475">
        <v>0</v>
      </c>
      <c r="K34" s="203"/>
    </row>
    <row r="35" spans="2:11" s="376" customFormat="1" ht="6.95" customHeight="1" x14ac:dyDescent="0.3">
      <c r="B35" s="184"/>
      <c r="C35" s="378"/>
      <c r="D35" s="378"/>
      <c r="E35" s="378"/>
      <c r="F35" s="378"/>
      <c r="G35" s="378"/>
      <c r="H35" s="378"/>
      <c r="I35" s="378"/>
      <c r="J35" s="378"/>
      <c r="K35" s="203"/>
    </row>
    <row r="36" spans="2:11" s="376" customFormat="1" ht="25.35" customHeight="1" x14ac:dyDescent="0.3">
      <c r="B36" s="184"/>
      <c r="C36" s="379"/>
      <c r="D36" s="474" t="s">
        <v>42</v>
      </c>
      <c r="E36" s="208"/>
      <c r="F36" s="208"/>
      <c r="G36" s="473" t="s">
        <v>43</v>
      </c>
      <c r="H36" s="472" t="s">
        <v>44</v>
      </c>
      <c r="I36" s="208"/>
      <c r="J36" s="471">
        <f>SUM(J27:J34)</f>
        <v>0</v>
      </c>
      <c r="K36" s="207"/>
    </row>
    <row r="37" spans="2:11" s="376" customFormat="1" ht="14.45" customHeight="1" x14ac:dyDescent="0.3">
      <c r="B37" s="186"/>
      <c r="C37" s="185"/>
      <c r="D37" s="185"/>
      <c r="E37" s="185"/>
      <c r="F37" s="185"/>
      <c r="G37" s="185"/>
      <c r="H37" s="185"/>
      <c r="I37" s="185"/>
      <c r="J37" s="185"/>
      <c r="K37" s="202"/>
    </row>
    <row r="41" spans="2:11" s="376" customFormat="1" ht="6.95" customHeight="1" x14ac:dyDescent="0.3">
      <c r="B41" s="201"/>
      <c r="C41" s="200"/>
      <c r="D41" s="200"/>
      <c r="E41" s="200"/>
      <c r="F41" s="200"/>
      <c r="G41" s="200"/>
      <c r="H41" s="200"/>
      <c r="I41" s="200"/>
      <c r="J41" s="200"/>
      <c r="K41" s="206"/>
    </row>
    <row r="42" spans="2:11" s="376" customFormat="1" ht="36.950000000000003" customHeight="1" x14ac:dyDescent="0.3">
      <c r="B42" s="184"/>
      <c r="C42" s="470" t="s">
        <v>123</v>
      </c>
      <c r="D42" s="378"/>
      <c r="E42" s="378"/>
      <c r="F42" s="378"/>
      <c r="G42" s="378"/>
      <c r="H42" s="378"/>
      <c r="I42" s="378"/>
      <c r="J42" s="378"/>
      <c r="K42" s="203"/>
    </row>
    <row r="43" spans="2:11" s="376" customFormat="1" ht="6.95" customHeight="1" x14ac:dyDescent="0.3">
      <c r="B43" s="184"/>
      <c r="C43" s="378"/>
      <c r="D43" s="378"/>
      <c r="E43" s="378"/>
      <c r="F43" s="378"/>
      <c r="G43" s="378"/>
      <c r="H43" s="378"/>
      <c r="I43" s="378"/>
      <c r="J43" s="378"/>
      <c r="K43" s="203"/>
    </row>
    <row r="44" spans="2:11" s="376" customFormat="1" ht="14.45" customHeight="1" x14ac:dyDescent="0.3">
      <c r="B44" s="184"/>
      <c r="C44" s="467" t="s">
        <v>17</v>
      </c>
      <c r="D44" s="378"/>
      <c r="E44" s="378"/>
      <c r="F44" s="378"/>
      <c r="G44" s="378"/>
      <c r="H44" s="378"/>
      <c r="I44" s="378"/>
      <c r="J44" s="378"/>
      <c r="K44" s="203"/>
    </row>
    <row r="45" spans="2:11" s="376" customFormat="1" ht="22.5" customHeight="1" x14ac:dyDescent="0.3">
      <c r="B45" s="184"/>
      <c r="C45" s="378"/>
      <c r="D45" s="378"/>
      <c r="E45" s="565">
        <f>E7</f>
        <v>0</v>
      </c>
      <c r="F45" s="566"/>
      <c r="G45" s="566"/>
      <c r="H45" s="566"/>
      <c r="I45" s="378"/>
      <c r="J45" s="378"/>
      <c r="K45" s="203"/>
    </row>
    <row r="46" spans="2:11" s="376" customFormat="1" ht="14.45" customHeight="1" x14ac:dyDescent="0.3">
      <c r="B46" s="184"/>
      <c r="C46" s="467" t="s">
        <v>122</v>
      </c>
      <c r="D46" s="378"/>
      <c r="E46" s="378"/>
      <c r="F46" s="378"/>
      <c r="G46" s="378"/>
      <c r="H46" s="378"/>
      <c r="I46" s="378"/>
      <c r="J46" s="378"/>
      <c r="K46" s="203"/>
    </row>
    <row r="47" spans="2:11" s="376" customFormat="1" ht="23.25" customHeight="1" x14ac:dyDescent="0.3">
      <c r="B47" s="184"/>
      <c r="C47" s="378"/>
      <c r="D47" s="378"/>
      <c r="E47" s="567" t="str">
        <f>E9</f>
        <v>D.1.4.a - SO02 - PRÁDELNA obj. 29 - D.1.4.a - Zdravotně technické instalace</v>
      </c>
      <c r="F47" s="559"/>
      <c r="G47" s="559"/>
      <c r="H47" s="559"/>
      <c r="I47" s="378"/>
      <c r="J47" s="378"/>
      <c r="K47" s="203"/>
    </row>
    <row r="48" spans="2:11" s="376" customFormat="1" ht="6.95" customHeight="1" x14ac:dyDescent="0.3">
      <c r="B48" s="184"/>
      <c r="C48" s="378"/>
      <c r="D48" s="378"/>
      <c r="E48" s="378"/>
      <c r="F48" s="378"/>
      <c r="G48" s="378"/>
      <c r="H48" s="378"/>
      <c r="I48" s="378"/>
      <c r="J48" s="378"/>
      <c r="K48" s="203"/>
    </row>
    <row r="49" spans="2:47" s="376" customFormat="1" ht="18" customHeight="1" x14ac:dyDescent="0.3">
      <c r="B49" s="184"/>
      <c r="C49" s="467" t="s">
        <v>21</v>
      </c>
      <c r="D49" s="378"/>
      <c r="E49" s="378"/>
      <c r="F49" s="466" t="str">
        <f>F12</f>
        <v xml:space="preserve"> </v>
      </c>
      <c r="G49" s="378"/>
      <c r="H49" s="378"/>
      <c r="I49" s="467" t="s">
        <v>23</v>
      </c>
      <c r="J49" s="468">
        <f>IF(J12="","",J12)</f>
        <v>43229</v>
      </c>
      <c r="K49" s="203"/>
    </row>
    <row r="50" spans="2:47" s="376" customFormat="1" ht="6.95" customHeight="1" x14ac:dyDescent="0.3">
      <c r="B50" s="184"/>
      <c r="C50" s="378"/>
      <c r="D50" s="378"/>
      <c r="E50" s="378"/>
      <c r="F50" s="378"/>
      <c r="G50" s="378"/>
      <c r="H50" s="378"/>
      <c r="I50" s="378"/>
      <c r="J50" s="378"/>
      <c r="K50" s="203"/>
    </row>
    <row r="51" spans="2:47" s="376" customFormat="1" ht="15" x14ac:dyDescent="0.3">
      <c r="B51" s="184"/>
      <c r="C51" s="467" t="s">
        <v>24</v>
      </c>
      <c r="D51" s="378"/>
      <c r="E51" s="378"/>
      <c r="F51" s="466">
        <f>E15</f>
        <v>0</v>
      </c>
      <c r="G51" s="378"/>
      <c r="H51" s="378"/>
      <c r="I51" s="467" t="s">
        <v>28</v>
      </c>
      <c r="J51" s="466" t="str">
        <f>E21</f>
        <v>Ondřej Zikán</v>
      </c>
      <c r="K51" s="203"/>
    </row>
    <row r="52" spans="2:47" s="376" customFormat="1" ht="14.45" customHeight="1" x14ac:dyDescent="0.3">
      <c r="B52" s="184"/>
      <c r="C52" s="467" t="s">
        <v>27</v>
      </c>
      <c r="D52" s="378"/>
      <c r="E52" s="378"/>
      <c r="F52" s="466" t="str">
        <f>IF(E18="","",E18)</f>
        <v/>
      </c>
      <c r="G52" s="378"/>
      <c r="H52" s="378"/>
      <c r="I52" s="378"/>
      <c r="J52" s="378"/>
      <c r="K52" s="203"/>
    </row>
    <row r="53" spans="2:47" s="376" customFormat="1" ht="10.35" customHeight="1" x14ac:dyDescent="0.3">
      <c r="B53" s="184"/>
      <c r="C53" s="378"/>
      <c r="D53" s="378"/>
      <c r="E53" s="378"/>
      <c r="F53" s="378"/>
      <c r="G53" s="378"/>
      <c r="H53" s="378"/>
      <c r="I53" s="378"/>
      <c r="J53" s="378"/>
      <c r="K53" s="203"/>
    </row>
    <row r="54" spans="2:47" s="376" customFormat="1" ht="29.25" customHeight="1" x14ac:dyDescent="0.3">
      <c r="B54" s="184"/>
      <c r="C54" s="465" t="s">
        <v>124</v>
      </c>
      <c r="D54" s="379"/>
      <c r="E54" s="379"/>
      <c r="F54" s="379"/>
      <c r="G54" s="379"/>
      <c r="H54" s="379"/>
      <c r="I54" s="379"/>
      <c r="J54" s="464" t="s">
        <v>125</v>
      </c>
      <c r="K54" s="204"/>
    </row>
    <row r="55" spans="2:47" s="376" customFormat="1" ht="10.35" customHeight="1" x14ac:dyDescent="0.3">
      <c r="B55" s="184"/>
      <c r="C55" s="378"/>
      <c r="D55" s="378"/>
      <c r="E55" s="378"/>
      <c r="F55" s="378"/>
      <c r="G55" s="378"/>
      <c r="H55" s="378"/>
      <c r="I55" s="378"/>
      <c r="J55" s="378"/>
      <c r="K55" s="203"/>
    </row>
    <row r="56" spans="2:47" s="376" customFormat="1" ht="29.25" customHeight="1" x14ac:dyDescent="0.3">
      <c r="B56" s="184"/>
      <c r="C56" s="463" t="s">
        <v>126</v>
      </c>
      <c r="D56" s="378"/>
      <c r="E56" s="378"/>
      <c r="F56" s="378"/>
      <c r="G56" s="378"/>
      <c r="H56" s="378"/>
      <c r="I56" s="378"/>
      <c r="J56" s="462">
        <f>J83</f>
        <v>0</v>
      </c>
      <c r="K56" s="203"/>
      <c r="AU56" s="187" t="s">
        <v>127</v>
      </c>
    </row>
    <row r="57" spans="2:47" s="455" customFormat="1" ht="24.95" customHeight="1" x14ac:dyDescent="0.3">
      <c r="B57" s="461"/>
      <c r="C57" s="460"/>
      <c r="D57" s="459" t="s">
        <v>1125</v>
      </c>
      <c r="E57" s="458"/>
      <c r="F57" s="458"/>
      <c r="G57" s="458"/>
      <c r="H57" s="458"/>
      <c r="I57" s="458"/>
      <c r="J57" s="457">
        <f>J84</f>
        <v>0</v>
      </c>
      <c r="K57" s="456"/>
    </row>
    <row r="58" spans="2:47" s="448" customFormat="1" ht="19.899999999999999" customHeight="1" x14ac:dyDescent="0.3">
      <c r="B58" s="454"/>
      <c r="C58" s="453"/>
      <c r="D58" s="452" t="s">
        <v>1130</v>
      </c>
      <c r="E58" s="451"/>
      <c r="F58" s="451"/>
      <c r="G58" s="451"/>
      <c r="H58" s="451"/>
      <c r="I58" s="451"/>
      <c r="J58" s="450">
        <f>J85</f>
        <v>0</v>
      </c>
      <c r="K58" s="449"/>
    </row>
    <row r="59" spans="2:47" s="455" customFormat="1" ht="24.95" customHeight="1" x14ac:dyDescent="0.3">
      <c r="B59" s="461"/>
      <c r="C59" s="460"/>
      <c r="D59" s="459" t="s">
        <v>128</v>
      </c>
      <c r="E59" s="458"/>
      <c r="F59" s="458"/>
      <c r="G59" s="458"/>
      <c r="H59" s="458"/>
      <c r="I59" s="458"/>
      <c r="J59" s="457">
        <f>J87</f>
        <v>0</v>
      </c>
      <c r="K59" s="456"/>
    </row>
    <row r="60" spans="2:47" s="448" customFormat="1" ht="19.899999999999999" customHeight="1" x14ac:dyDescent="0.3">
      <c r="B60" s="454"/>
      <c r="C60" s="453"/>
      <c r="D60" s="452" t="s">
        <v>1514</v>
      </c>
      <c r="E60" s="451"/>
      <c r="F60" s="451"/>
      <c r="G60" s="451"/>
      <c r="H60" s="451"/>
      <c r="I60" s="451"/>
      <c r="J60" s="450">
        <f>J88</f>
        <v>0</v>
      </c>
      <c r="K60" s="449"/>
    </row>
    <row r="61" spans="2:47" s="448" customFormat="1" ht="14.85" customHeight="1" x14ac:dyDescent="0.3">
      <c r="B61" s="454"/>
      <c r="C61" s="453"/>
      <c r="D61" s="452" t="s">
        <v>1513</v>
      </c>
      <c r="E61" s="451"/>
      <c r="F61" s="451"/>
      <c r="G61" s="451"/>
      <c r="H61" s="451"/>
      <c r="I61" s="451"/>
      <c r="J61" s="450">
        <f>J91</f>
        <v>0</v>
      </c>
      <c r="K61" s="449"/>
    </row>
    <row r="62" spans="2:47" s="448" customFormat="1" ht="19.899999999999999" customHeight="1" x14ac:dyDescent="0.3">
      <c r="B62" s="454"/>
      <c r="C62" s="453"/>
      <c r="D62" s="452" t="s">
        <v>1512</v>
      </c>
      <c r="E62" s="451"/>
      <c r="F62" s="451"/>
      <c r="G62" s="451"/>
      <c r="H62" s="451"/>
      <c r="I62" s="451"/>
      <c r="J62" s="450">
        <f>J93</f>
        <v>0</v>
      </c>
      <c r="K62" s="449"/>
    </row>
    <row r="63" spans="2:47" s="448" customFormat="1" ht="14.85" customHeight="1" x14ac:dyDescent="0.3">
      <c r="B63" s="454"/>
      <c r="C63" s="453"/>
      <c r="D63" s="452" t="s">
        <v>1511</v>
      </c>
      <c r="E63" s="451"/>
      <c r="F63" s="451"/>
      <c r="G63" s="451"/>
      <c r="H63" s="451"/>
      <c r="I63" s="451"/>
      <c r="J63" s="450">
        <f>J110</f>
        <v>0</v>
      </c>
      <c r="K63" s="449"/>
    </row>
    <row r="64" spans="2:47" s="376" customFormat="1" ht="21.75" customHeight="1" x14ac:dyDescent="0.3">
      <c r="B64" s="184"/>
      <c r="C64" s="378"/>
      <c r="D64" s="378"/>
      <c r="E64" s="378"/>
      <c r="F64" s="378"/>
      <c r="G64" s="378"/>
      <c r="H64" s="378"/>
      <c r="I64" s="378"/>
      <c r="J64" s="378"/>
      <c r="K64" s="203"/>
    </row>
    <row r="65" spans="2:12" s="376" customFormat="1" ht="6.95" customHeight="1" x14ac:dyDescent="0.3">
      <c r="B65" s="186"/>
      <c r="C65" s="185"/>
      <c r="D65" s="185"/>
      <c r="E65" s="185"/>
      <c r="F65" s="185"/>
      <c r="G65" s="185"/>
      <c r="H65" s="185"/>
      <c r="I65" s="185"/>
      <c r="J65" s="185"/>
      <c r="K65" s="202"/>
    </row>
    <row r="69" spans="2:12" s="376" customFormat="1" ht="6.95" customHeight="1" x14ac:dyDescent="0.3">
      <c r="B69" s="201"/>
      <c r="C69" s="200"/>
      <c r="D69" s="200"/>
      <c r="E69" s="200"/>
      <c r="F69" s="200"/>
      <c r="G69" s="200"/>
      <c r="H69" s="200"/>
      <c r="I69" s="200"/>
      <c r="J69" s="200"/>
      <c r="K69" s="200"/>
      <c r="L69" s="184"/>
    </row>
    <row r="70" spans="2:12" s="376" customFormat="1" ht="36.950000000000003" customHeight="1" x14ac:dyDescent="0.3">
      <c r="B70" s="184"/>
      <c r="C70" s="447" t="s">
        <v>130</v>
      </c>
      <c r="L70" s="184"/>
    </row>
    <row r="71" spans="2:12" s="376" customFormat="1" ht="6.95" customHeight="1" x14ac:dyDescent="0.3">
      <c r="B71" s="184"/>
      <c r="L71" s="184"/>
    </row>
    <row r="72" spans="2:12" s="376" customFormat="1" ht="14.45" customHeight="1" x14ac:dyDescent="0.3">
      <c r="B72" s="184"/>
      <c r="C72" s="445" t="s">
        <v>17</v>
      </c>
      <c r="L72" s="184"/>
    </row>
    <row r="73" spans="2:12" s="376" customFormat="1" ht="22.5" customHeight="1" x14ac:dyDescent="0.3">
      <c r="B73" s="184"/>
      <c r="E73" s="560">
        <f>E7</f>
        <v>0</v>
      </c>
      <c r="F73" s="561"/>
      <c r="G73" s="561"/>
      <c r="H73" s="561"/>
      <c r="L73" s="184"/>
    </row>
    <row r="74" spans="2:12" s="376" customFormat="1" ht="14.45" customHeight="1" x14ac:dyDescent="0.3">
      <c r="B74" s="184"/>
      <c r="C74" s="445" t="s">
        <v>122</v>
      </c>
      <c r="L74" s="184"/>
    </row>
    <row r="75" spans="2:12" s="376" customFormat="1" ht="23.25" customHeight="1" x14ac:dyDescent="0.3">
      <c r="B75" s="184"/>
      <c r="E75" s="562" t="str">
        <f>E9</f>
        <v>D.1.4.a - SO02 - PRÁDELNA obj. 29 - D.1.4.a - Zdravotně technické instalace</v>
      </c>
      <c r="F75" s="552"/>
      <c r="G75" s="552"/>
      <c r="H75" s="552"/>
      <c r="L75" s="184"/>
    </row>
    <row r="76" spans="2:12" s="376" customFormat="1" ht="6.95" customHeight="1" x14ac:dyDescent="0.3">
      <c r="B76" s="184"/>
      <c r="L76" s="184"/>
    </row>
    <row r="77" spans="2:12" s="376" customFormat="1" ht="18" customHeight="1" x14ac:dyDescent="0.3">
      <c r="B77" s="184"/>
      <c r="C77" s="445" t="s">
        <v>21</v>
      </c>
      <c r="F77" s="444" t="str">
        <f>F12</f>
        <v xml:space="preserve"> </v>
      </c>
      <c r="I77" s="445" t="s">
        <v>23</v>
      </c>
      <c r="J77" s="446">
        <f>IF(J12="","",J12)</f>
        <v>43229</v>
      </c>
      <c r="L77" s="184"/>
    </row>
    <row r="78" spans="2:12" s="376" customFormat="1" ht="6.95" customHeight="1" x14ac:dyDescent="0.3">
      <c r="B78" s="184"/>
      <c r="L78" s="184"/>
    </row>
    <row r="79" spans="2:12" s="376" customFormat="1" ht="15" x14ac:dyDescent="0.3">
      <c r="B79" s="184"/>
      <c r="C79" s="445" t="s">
        <v>24</v>
      </c>
      <c r="F79" s="444">
        <f>E15</f>
        <v>0</v>
      </c>
      <c r="I79" s="445" t="s">
        <v>28</v>
      </c>
      <c r="J79" s="444" t="str">
        <f>E21</f>
        <v>Ondřej Zikán</v>
      </c>
      <c r="L79" s="184"/>
    </row>
    <row r="80" spans="2:12" s="376" customFormat="1" ht="14.45" customHeight="1" x14ac:dyDescent="0.3">
      <c r="B80" s="184"/>
      <c r="C80" s="445" t="s">
        <v>27</v>
      </c>
      <c r="F80" s="444" t="str">
        <f>IF(E18="","",E18)</f>
        <v/>
      </c>
      <c r="L80" s="184"/>
    </row>
    <row r="81" spans="2:65" s="376" customFormat="1" ht="10.35" customHeight="1" x14ac:dyDescent="0.3">
      <c r="B81" s="184"/>
      <c r="L81" s="184"/>
    </row>
    <row r="82" spans="2:65" s="198" customFormat="1" ht="29.25" customHeight="1" x14ac:dyDescent="0.3">
      <c r="B82" s="199"/>
      <c r="C82" s="443" t="s">
        <v>131</v>
      </c>
      <c r="D82" s="441" t="s">
        <v>51</v>
      </c>
      <c r="E82" s="441" t="s">
        <v>47</v>
      </c>
      <c r="F82" s="441" t="s">
        <v>132</v>
      </c>
      <c r="G82" s="441" t="s">
        <v>133</v>
      </c>
      <c r="H82" s="441" t="s">
        <v>134</v>
      </c>
      <c r="I82" s="442" t="s">
        <v>135</v>
      </c>
      <c r="J82" s="441" t="s">
        <v>125</v>
      </c>
      <c r="K82" s="440" t="s">
        <v>136</v>
      </c>
      <c r="L82" s="199"/>
      <c r="M82" s="439" t="s">
        <v>137</v>
      </c>
      <c r="N82" s="438" t="s">
        <v>36</v>
      </c>
      <c r="O82" s="438" t="s">
        <v>138</v>
      </c>
      <c r="P82" s="438" t="s">
        <v>139</v>
      </c>
      <c r="Q82" s="438" t="s">
        <v>140</v>
      </c>
      <c r="R82" s="438" t="s">
        <v>141</v>
      </c>
      <c r="S82" s="438" t="s">
        <v>142</v>
      </c>
      <c r="T82" s="437" t="s">
        <v>143</v>
      </c>
    </row>
    <row r="83" spans="2:65" s="376" customFormat="1" ht="29.25" customHeight="1" x14ac:dyDescent="0.35">
      <c r="B83" s="184"/>
      <c r="C83" s="436" t="s">
        <v>126</v>
      </c>
      <c r="J83" s="435">
        <f>BK83</f>
        <v>0</v>
      </c>
      <c r="L83" s="184"/>
      <c r="M83" s="197"/>
      <c r="N83" s="196"/>
      <c r="O83" s="196"/>
      <c r="P83" s="434">
        <f>P84+P87</f>
        <v>183.88800000000003</v>
      </c>
      <c r="Q83" s="196"/>
      <c r="R83" s="434">
        <f>R84+R87</f>
        <v>0.31054000000000009</v>
      </c>
      <c r="S83" s="196"/>
      <c r="T83" s="433">
        <f>T84+T87</f>
        <v>0</v>
      </c>
      <c r="AT83" s="187" t="s">
        <v>65</v>
      </c>
      <c r="AU83" s="187" t="s">
        <v>127</v>
      </c>
      <c r="BK83" s="432">
        <f>BK84+BK87</f>
        <v>0</v>
      </c>
    </row>
    <row r="84" spans="2:65" s="418" customFormat="1" ht="37.35" customHeight="1" x14ac:dyDescent="0.35">
      <c r="B84" s="426"/>
      <c r="D84" s="420" t="s">
        <v>65</v>
      </c>
      <c r="E84" s="431" t="s">
        <v>1138</v>
      </c>
      <c r="F84" s="431" t="s">
        <v>1139</v>
      </c>
      <c r="J84" s="430">
        <f>BK84</f>
        <v>0</v>
      </c>
      <c r="L84" s="426"/>
      <c r="M84" s="425"/>
      <c r="N84" s="423"/>
      <c r="O84" s="423"/>
      <c r="P84" s="424">
        <f>P85</f>
        <v>0</v>
      </c>
      <c r="Q84" s="423"/>
      <c r="R84" s="424">
        <f>R85</f>
        <v>0</v>
      </c>
      <c r="S84" s="423"/>
      <c r="T84" s="422">
        <f>T85</f>
        <v>0</v>
      </c>
      <c r="AR84" s="420" t="s">
        <v>74</v>
      </c>
      <c r="AT84" s="421" t="s">
        <v>65</v>
      </c>
      <c r="AU84" s="421" t="s">
        <v>66</v>
      </c>
      <c r="AY84" s="420" t="s">
        <v>146</v>
      </c>
      <c r="BK84" s="419">
        <f>BK85</f>
        <v>0</v>
      </c>
    </row>
    <row r="85" spans="2:65" s="418" customFormat="1" ht="19.899999999999999" customHeight="1" x14ac:dyDescent="0.3">
      <c r="B85" s="426"/>
      <c r="D85" s="429" t="s">
        <v>65</v>
      </c>
      <c r="E85" s="428" t="s">
        <v>734</v>
      </c>
      <c r="F85" s="428" t="s">
        <v>1224</v>
      </c>
      <c r="J85" s="427">
        <f>BK85</f>
        <v>0</v>
      </c>
      <c r="L85" s="426"/>
      <c r="M85" s="425"/>
      <c r="N85" s="423"/>
      <c r="O85" s="423"/>
      <c r="P85" s="424">
        <f>P86</f>
        <v>0</v>
      </c>
      <c r="Q85" s="423"/>
      <c r="R85" s="424">
        <f>R86</f>
        <v>0</v>
      </c>
      <c r="S85" s="423"/>
      <c r="T85" s="422">
        <f>T86</f>
        <v>0</v>
      </c>
      <c r="AR85" s="420" t="s">
        <v>74</v>
      </c>
      <c r="AT85" s="421" t="s">
        <v>65</v>
      </c>
      <c r="AU85" s="421" t="s">
        <v>74</v>
      </c>
      <c r="AY85" s="420" t="s">
        <v>146</v>
      </c>
      <c r="BK85" s="419">
        <f>BK86</f>
        <v>0</v>
      </c>
    </row>
    <row r="86" spans="2:65" s="376" customFormat="1" ht="31.5" customHeight="1" x14ac:dyDescent="0.3">
      <c r="B86" s="195"/>
      <c r="C86" s="194" t="s">
        <v>74</v>
      </c>
      <c r="D86" s="194" t="s">
        <v>335</v>
      </c>
      <c r="E86" s="193" t="s">
        <v>1510</v>
      </c>
      <c r="F86" s="381" t="s">
        <v>1509</v>
      </c>
      <c r="G86" s="192" t="s">
        <v>1508</v>
      </c>
      <c r="H86" s="191">
        <v>1</v>
      </c>
      <c r="I86" s="380"/>
      <c r="J86" s="380"/>
      <c r="K86" s="381"/>
      <c r="L86" s="184"/>
      <c r="M86" s="414" t="s">
        <v>5</v>
      </c>
      <c r="N86" s="417" t="s">
        <v>37</v>
      </c>
      <c r="O86" s="416">
        <v>0</v>
      </c>
      <c r="P86" s="416">
        <f>O86*H86</f>
        <v>0</v>
      </c>
      <c r="Q86" s="416">
        <v>0</v>
      </c>
      <c r="R86" s="416">
        <f>Q86*H86</f>
        <v>0</v>
      </c>
      <c r="S86" s="416">
        <v>0</v>
      </c>
      <c r="T86" s="415">
        <f>S86*H86</f>
        <v>0</v>
      </c>
      <c r="AR86" s="187" t="s">
        <v>696</v>
      </c>
      <c r="AT86" s="187" t="s">
        <v>335</v>
      </c>
      <c r="AU86" s="187" t="s">
        <v>76</v>
      </c>
      <c r="AY86" s="187" t="s">
        <v>146</v>
      </c>
      <c r="BE86" s="190">
        <f>IF(N86="základní",J86,0)</f>
        <v>0</v>
      </c>
      <c r="BF86" s="190">
        <f>IF(N86="snížená",J86,0)</f>
        <v>0</v>
      </c>
      <c r="BG86" s="190">
        <f>IF(N86="zákl. přenesená",J86,0)</f>
        <v>0</v>
      </c>
      <c r="BH86" s="190">
        <f>IF(N86="sníž. přenesená",J86,0)</f>
        <v>0</v>
      </c>
      <c r="BI86" s="190">
        <f>IF(N86="nulová",J86,0)</f>
        <v>0</v>
      </c>
      <c r="BJ86" s="187" t="s">
        <v>74</v>
      </c>
      <c r="BK86" s="190">
        <f>ROUND(I86*H86,2)</f>
        <v>0</v>
      </c>
      <c r="BL86" s="187" t="s">
        <v>696</v>
      </c>
      <c r="BM86" s="187" t="s">
        <v>1507</v>
      </c>
    </row>
    <row r="87" spans="2:65" s="418" customFormat="1" ht="37.35" customHeight="1" x14ac:dyDescent="0.35">
      <c r="B87" s="426"/>
      <c r="D87" s="420" t="s">
        <v>65</v>
      </c>
      <c r="E87" s="431" t="s">
        <v>144</v>
      </c>
      <c r="F87" s="431" t="s">
        <v>145</v>
      </c>
      <c r="J87" s="430"/>
      <c r="L87" s="426"/>
      <c r="M87" s="425"/>
      <c r="N87" s="423"/>
      <c r="O87" s="423"/>
      <c r="P87" s="424">
        <f>P88+P93</f>
        <v>183.88800000000003</v>
      </c>
      <c r="Q87" s="423"/>
      <c r="R87" s="424">
        <f>R88+R93</f>
        <v>0.31054000000000009</v>
      </c>
      <c r="S87" s="423"/>
      <c r="T87" s="422">
        <f>T88+T93</f>
        <v>0</v>
      </c>
      <c r="AR87" s="420" t="s">
        <v>76</v>
      </c>
      <c r="AT87" s="421" t="s">
        <v>65</v>
      </c>
      <c r="AU87" s="421" t="s">
        <v>66</v>
      </c>
      <c r="AY87" s="420" t="s">
        <v>146</v>
      </c>
      <c r="BK87" s="419">
        <f>BK88+BK93</f>
        <v>0</v>
      </c>
    </row>
    <row r="88" spans="2:65" s="418" customFormat="1" ht="19.899999999999999" customHeight="1" x14ac:dyDescent="0.3">
      <c r="B88" s="426"/>
      <c r="D88" s="429" t="s">
        <v>65</v>
      </c>
      <c r="E88" s="428" t="s">
        <v>1506</v>
      </c>
      <c r="F88" s="428" t="s">
        <v>1505</v>
      </c>
      <c r="J88" s="427"/>
      <c r="L88" s="426"/>
      <c r="M88" s="425"/>
      <c r="N88" s="423"/>
      <c r="O88" s="423"/>
      <c r="P88" s="424">
        <f>P89+P90+P91</f>
        <v>2.2530000000000001</v>
      </c>
      <c r="Q88" s="423"/>
      <c r="R88" s="424">
        <f>R89+R90+R91</f>
        <v>8.4999999999999995E-4</v>
      </c>
      <c r="S88" s="423"/>
      <c r="T88" s="422">
        <f>T89+T90+T91</f>
        <v>0</v>
      </c>
      <c r="AR88" s="420" t="s">
        <v>76</v>
      </c>
      <c r="AT88" s="421" t="s">
        <v>65</v>
      </c>
      <c r="AU88" s="421" t="s">
        <v>74</v>
      </c>
      <c r="AY88" s="420" t="s">
        <v>146</v>
      </c>
      <c r="BK88" s="419">
        <f>BK89+BK90+BK91</f>
        <v>0</v>
      </c>
    </row>
    <row r="89" spans="2:65" s="376" customFormat="1" ht="31.5" customHeight="1" x14ac:dyDescent="0.3">
      <c r="B89" s="195"/>
      <c r="C89" s="194" t="s">
        <v>76</v>
      </c>
      <c r="D89" s="194" t="s">
        <v>335</v>
      </c>
      <c r="E89" s="193" t="s">
        <v>1504</v>
      </c>
      <c r="F89" s="381" t="s">
        <v>1503</v>
      </c>
      <c r="G89" s="192" t="s">
        <v>234</v>
      </c>
      <c r="H89" s="191">
        <v>16</v>
      </c>
      <c r="I89" s="380"/>
      <c r="J89" s="380"/>
      <c r="K89" s="381"/>
      <c r="L89" s="184"/>
      <c r="M89" s="414" t="s">
        <v>5</v>
      </c>
      <c r="N89" s="417" t="s">
        <v>37</v>
      </c>
      <c r="O89" s="416">
        <v>0.03</v>
      </c>
      <c r="P89" s="416">
        <f>O89*H89</f>
        <v>0.48</v>
      </c>
      <c r="Q89" s="416">
        <v>0</v>
      </c>
      <c r="R89" s="416">
        <f>Q89*H89</f>
        <v>0</v>
      </c>
      <c r="S89" s="416">
        <v>0</v>
      </c>
      <c r="T89" s="415">
        <f>S89*H89</f>
        <v>0</v>
      </c>
      <c r="AR89" s="187" t="s">
        <v>154</v>
      </c>
      <c r="AT89" s="187" t="s">
        <v>335</v>
      </c>
      <c r="AU89" s="187" t="s">
        <v>76</v>
      </c>
      <c r="AY89" s="187" t="s">
        <v>146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187" t="s">
        <v>74</v>
      </c>
      <c r="BK89" s="190">
        <f>ROUND(I89*H89,2)</f>
        <v>0</v>
      </c>
      <c r="BL89" s="187" t="s">
        <v>154</v>
      </c>
      <c r="BM89" s="187" t="s">
        <v>1502</v>
      </c>
    </row>
    <row r="90" spans="2:65" s="376" customFormat="1" ht="31.5" customHeight="1" x14ac:dyDescent="0.3">
      <c r="B90" s="195"/>
      <c r="C90" s="194" t="s">
        <v>692</v>
      </c>
      <c r="D90" s="194" t="s">
        <v>335</v>
      </c>
      <c r="E90" s="193" t="s">
        <v>1501</v>
      </c>
      <c r="F90" s="381" t="s">
        <v>1500</v>
      </c>
      <c r="G90" s="192" t="s">
        <v>234</v>
      </c>
      <c r="H90" s="191">
        <v>32</v>
      </c>
      <c r="I90" s="380"/>
      <c r="J90" s="380"/>
      <c r="K90" s="381"/>
      <c r="L90" s="184"/>
      <c r="M90" s="414" t="s">
        <v>5</v>
      </c>
      <c r="N90" s="417" t="s">
        <v>37</v>
      </c>
      <c r="O90" s="416">
        <v>0.03</v>
      </c>
      <c r="P90" s="416">
        <f>O90*H90</f>
        <v>0.96</v>
      </c>
      <c r="Q90" s="416">
        <v>0</v>
      </c>
      <c r="R90" s="416">
        <f>Q90*H90</f>
        <v>0</v>
      </c>
      <c r="S90" s="416">
        <v>0</v>
      </c>
      <c r="T90" s="415">
        <f>S90*H90</f>
        <v>0</v>
      </c>
      <c r="AR90" s="187" t="s">
        <v>154</v>
      </c>
      <c r="AT90" s="187" t="s">
        <v>335</v>
      </c>
      <c r="AU90" s="187" t="s">
        <v>76</v>
      </c>
      <c r="AY90" s="187" t="s">
        <v>146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87" t="s">
        <v>74</v>
      </c>
      <c r="BK90" s="190">
        <f>ROUND(I90*H90,2)</f>
        <v>0</v>
      </c>
      <c r="BL90" s="187" t="s">
        <v>154</v>
      </c>
      <c r="BM90" s="187" t="s">
        <v>1499</v>
      </c>
    </row>
    <row r="91" spans="2:65" s="418" customFormat="1" ht="22.35" customHeight="1" x14ac:dyDescent="0.3">
      <c r="B91" s="426"/>
      <c r="D91" s="429" t="s">
        <v>65</v>
      </c>
      <c r="E91" s="428" t="s">
        <v>1498</v>
      </c>
      <c r="F91" s="428" t="s">
        <v>1497</v>
      </c>
      <c r="J91" s="427"/>
      <c r="L91" s="426"/>
      <c r="M91" s="425"/>
      <c r="N91" s="423"/>
      <c r="O91" s="423"/>
      <c r="P91" s="424">
        <f>P92</f>
        <v>0.81299999999999994</v>
      </c>
      <c r="Q91" s="423"/>
      <c r="R91" s="424">
        <f>R92</f>
        <v>8.4999999999999995E-4</v>
      </c>
      <c r="S91" s="423"/>
      <c r="T91" s="422">
        <f>T92</f>
        <v>0</v>
      </c>
      <c r="AR91" s="420" t="s">
        <v>76</v>
      </c>
      <c r="AT91" s="421" t="s">
        <v>65</v>
      </c>
      <c r="AU91" s="421" t="s">
        <v>76</v>
      </c>
      <c r="AY91" s="420" t="s">
        <v>146</v>
      </c>
      <c r="BK91" s="419">
        <f>BK92</f>
        <v>0</v>
      </c>
    </row>
    <row r="92" spans="2:65" s="376" customFormat="1" ht="31.5" customHeight="1" x14ac:dyDescent="0.3">
      <c r="B92" s="195"/>
      <c r="C92" s="194" t="s">
        <v>696</v>
      </c>
      <c r="D92" s="194" t="s">
        <v>335</v>
      </c>
      <c r="E92" s="193" t="s">
        <v>1496</v>
      </c>
      <c r="F92" s="381" t="s">
        <v>1495</v>
      </c>
      <c r="G92" s="192" t="s">
        <v>470</v>
      </c>
      <c r="H92" s="191">
        <v>1</v>
      </c>
      <c r="I92" s="380"/>
      <c r="J92" s="380"/>
      <c r="K92" s="381"/>
      <c r="L92" s="184"/>
      <c r="M92" s="414" t="s">
        <v>5</v>
      </c>
      <c r="N92" s="417" t="s">
        <v>37</v>
      </c>
      <c r="O92" s="416">
        <v>0.81299999999999994</v>
      </c>
      <c r="P92" s="416">
        <f>O92*H92</f>
        <v>0.81299999999999994</v>
      </c>
      <c r="Q92" s="416">
        <v>8.4999999999999995E-4</v>
      </c>
      <c r="R92" s="416">
        <f>Q92*H92</f>
        <v>8.4999999999999995E-4</v>
      </c>
      <c r="S92" s="416">
        <v>0</v>
      </c>
      <c r="T92" s="415">
        <f>S92*H92</f>
        <v>0</v>
      </c>
      <c r="AR92" s="187" t="s">
        <v>154</v>
      </c>
      <c r="AT92" s="187" t="s">
        <v>335</v>
      </c>
      <c r="AU92" s="187" t="s">
        <v>692</v>
      </c>
      <c r="AY92" s="187" t="s">
        <v>146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87" t="s">
        <v>74</v>
      </c>
      <c r="BK92" s="190">
        <f>ROUND(I92*H92,2)</f>
        <v>0</v>
      </c>
      <c r="BL92" s="187" t="s">
        <v>154</v>
      </c>
      <c r="BM92" s="187" t="s">
        <v>1494</v>
      </c>
    </row>
    <row r="93" spans="2:65" s="418" customFormat="1" ht="29.85" customHeight="1" x14ac:dyDescent="0.3">
      <c r="B93" s="426"/>
      <c r="D93" s="429" t="s">
        <v>65</v>
      </c>
      <c r="E93" s="428" t="s">
        <v>1493</v>
      </c>
      <c r="F93" s="428" t="s">
        <v>1492</v>
      </c>
      <c r="J93" s="427"/>
      <c r="L93" s="426"/>
      <c r="M93" s="425"/>
      <c r="N93" s="423"/>
      <c r="O93" s="423"/>
      <c r="P93" s="424">
        <f>P94+SUM(P95:P110)</f>
        <v>181.63500000000002</v>
      </c>
      <c r="Q93" s="423"/>
      <c r="R93" s="424">
        <f>R94+SUM(R95:R110)</f>
        <v>0.30969000000000008</v>
      </c>
      <c r="S93" s="423"/>
      <c r="T93" s="422">
        <f>T94+SUM(T95:T110)</f>
        <v>0</v>
      </c>
      <c r="AR93" s="420" t="s">
        <v>76</v>
      </c>
      <c r="AT93" s="421" t="s">
        <v>65</v>
      </c>
      <c r="AU93" s="421" t="s">
        <v>74</v>
      </c>
      <c r="AY93" s="420" t="s">
        <v>146</v>
      </c>
      <c r="BK93" s="419">
        <f>BK94+SUM(BK95:BK110)</f>
        <v>0</v>
      </c>
    </row>
    <row r="94" spans="2:65" s="376" customFormat="1" ht="22.5" customHeight="1" x14ac:dyDescent="0.3">
      <c r="B94" s="195"/>
      <c r="C94" s="194" t="s">
        <v>680</v>
      </c>
      <c r="D94" s="194" t="s">
        <v>335</v>
      </c>
      <c r="E94" s="193" t="s">
        <v>1491</v>
      </c>
      <c r="F94" s="381" t="s">
        <v>1490</v>
      </c>
      <c r="G94" s="192" t="s">
        <v>470</v>
      </c>
      <c r="H94" s="191">
        <v>1</v>
      </c>
      <c r="I94" s="380"/>
      <c r="J94" s="380"/>
      <c r="K94" s="381"/>
      <c r="L94" s="184"/>
      <c r="M94" s="414" t="s">
        <v>5</v>
      </c>
      <c r="N94" s="417" t="s">
        <v>37</v>
      </c>
      <c r="O94" s="416">
        <v>3.379</v>
      </c>
      <c r="P94" s="416">
        <f t="shared" ref="P94:P109" si="0">O94*H94</f>
        <v>3.379</v>
      </c>
      <c r="Q94" s="416">
        <v>1.6320000000000001E-2</v>
      </c>
      <c r="R94" s="416">
        <f t="shared" ref="R94:R109" si="1">Q94*H94</f>
        <v>1.6320000000000001E-2</v>
      </c>
      <c r="S94" s="416">
        <v>0</v>
      </c>
      <c r="T94" s="415">
        <f t="shared" ref="T94:T109" si="2">S94*H94</f>
        <v>0</v>
      </c>
      <c r="AR94" s="187" t="s">
        <v>154</v>
      </c>
      <c r="AT94" s="187" t="s">
        <v>335</v>
      </c>
      <c r="AU94" s="187" t="s">
        <v>76</v>
      </c>
      <c r="AY94" s="187" t="s">
        <v>146</v>
      </c>
      <c r="BE94" s="190">
        <f t="shared" ref="BE94:BE109" si="3">IF(N94="základní",J94,0)</f>
        <v>0</v>
      </c>
      <c r="BF94" s="190">
        <f t="shared" ref="BF94:BF109" si="4">IF(N94="snížená",J94,0)</f>
        <v>0</v>
      </c>
      <c r="BG94" s="190">
        <f t="shared" ref="BG94:BG109" si="5">IF(N94="zákl. přenesená",J94,0)</f>
        <v>0</v>
      </c>
      <c r="BH94" s="190">
        <f t="shared" ref="BH94:BH109" si="6">IF(N94="sníž. přenesená",J94,0)</f>
        <v>0</v>
      </c>
      <c r="BI94" s="190">
        <f t="shared" ref="BI94:BI109" si="7">IF(N94="nulová",J94,0)</f>
        <v>0</v>
      </c>
      <c r="BJ94" s="187" t="s">
        <v>74</v>
      </c>
      <c r="BK94" s="190">
        <f t="shared" ref="BK94:BK109" si="8">ROUND(I94*H94,2)</f>
        <v>0</v>
      </c>
      <c r="BL94" s="187" t="s">
        <v>154</v>
      </c>
      <c r="BM94" s="187" t="s">
        <v>1489</v>
      </c>
    </row>
    <row r="95" spans="2:65" s="376" customFormat="1" ht="22.5" customHeight="1" x14ac:dyDescent="0.3">
      <c r="B95" s="195"/>
      <c r="C95" s="194" t="s">
        <v>684</v>
      </c>
      <c r="D95" s="194" t="s">
        <v>335</v>
      </c>
      <c r="E95" s="193" t="s">
        <v>1488</v>
      </c>
      <c r="F95" s="381" t="s">
        <v>1487</v>
      </c>
      <c r="G95" s="192" t="s">
        <v>338</v>
      </c>
      <c r="H95" s="191">
        <v>6</v>
      </c>
      <c r="I95" s="380"/>
      <c r="J95" s="380"/>
      <c r="K95" s="381"/>
      <c r="L95" s="184"/>
      <c r="M95" s="414" t="s">
        <v>5</v>
      </c>
      <c r="N95" s="417" t="s">
        <v>37</v>
      </c>
      <c r="O95" s="416">
        <v>0.82699999999999996</v>
      </c>
      <c r="P95" s="416">
        <f t="shared" si="0"/>
        <v>4.9619999999999997</v>
      </c>
      <c r="Q95" s="416">
        <v>1.1999999999999999E-3</v>
      </c>
      <c r="R95" s="416">
        <f t="shared" si="1"/>
        <v>7.1999999999999998E-3</v>
      </c>
      <c r="S95" s="416">
        <v>0</v>
      </c>
      <c r="T95" s="415">
        <f t="shared" si="2"/>
        <v>0</v>
      </c>
      <c r="AR95" s="187" t="s">
        <v>154</v>
      </c>
      <c r="AT95" s="187" t="s">
        <v>335</v>
      </c>
      <c r="AU95" s="187" t="s">
        <v>76</v>
      </c>
      <c r="AY95" s="187" t="s">
        <v>146</v>
      </c>
      <c r="BE95" s="190">
        <f t="shared" si="3"/>
        <v>0</v>
      </c>
      <c r="BF95" s="190">
        <f t="shared" si="4"/>
        <v>0</v>
      </c>
      <c r="BG95" s="190">
        <f t="shared" si="5"/>
        <v>0</v>
      </c>
      <c r="BH95" s="190">
        <f t="shared" si="6"/>
        <v>0</v>
      </c>
      <c r="BI95" s="190">
        <f t="shared" si="7"/>
        <v>0</v>
      </c>
      <c r="BJ95" s="187" t="s">
        <v>74</v>
      </c>
      <c r="BK95" s="190">
        <f t="shared" si="8"/>
        <v>0</v>
      </c>
      <c r="BL95" s="187" t="s">
        <v>154</v>
      </c>
      <c r="BM95" s="187" t="s">
        <v>1486</v>
      </c>
    </row>
    <row r="96" spans="2:65" s="376" customFormat="1" ht="22.5" customHeight="1" x14ac:dyDescent="0.3">
      <c r="B96" s="195"/>
      <c r="C96" s="194" t="s">
        <v>688</v>
      </c>
      <c r="D96" s="194" t="s">
        <v>335</v>
      </c>
      <c r="E96" s="193" t="s">
        <v>1485</v>
      </c>
      <c r="F96" s="381" t="s">
        <v>1484</v>
      </c>
      <c r="G96" s="192" t="s">
        <v>338</v>
      </c>
      <c r="H96" s="191">
        <v>1</v>
      </c>
      <c r="I96" s="380"/>
      <c r="J96" s="380"/>
      <c r="K96" s="381"/>
      <c r="L96" s="184"/>
      <c r="M96" s="414" t="s">
        <v>5</v>
      </c>
      <c r="N96" s="417" t="s">
        <v>37</v>
      </c>
      <c r="O96" s="416">
        <v>0.83199999999999996</v>
      </c>
      <c r="P96" s="416">
        <f t="shared" si="0"/>
        <v>0.83199999999999996</v>
      </c>
      <c r="Q96" s="416">
        <v>1.14E-3</v>
      </c>
      <c r="R96" s="416">
        <f t="shared" si="1"/>
        <v>1.14E-3</v>
      </c>
      <c r="S96" s="416">
        <v>0</v>
      </c>
      <c r="T96" s="415">
        <f t="shared" si="2"/>
        <v>0</v>
      </c>
      <c r="AR96" s="187" t="s">
        <v>154</v>
      </c>
      <c r="AT96" s="187" t="s">
        <v>335</v>
      </c>
      <c r="AU96" s="187" t="s">
        <v>76</v>
      </c>
      <c r="AY96" s="187" t="s">
        <v>146</v>
      </c>
      <c r="BE96" s="190">
        <f t="shared" si="3"/>
        <v>0</v>
      </c>
      <c r="BF96" s="190">
        <f t="shared" si="4"/>
        <v>0</v>
      </c>
      <c r="BG96" s="190">
        <f t="shared" si="5"/>
        <v>0</v>
      </c>
      <c r="BH96" s="190">
        <f t="shared" si="6"/>
        <v>0</v>
      </c>
      <c r="BI96" s="190">
        <f t="shared" si="7"/>
        <v>0</v>
      </c>
      <c r="BJ96" s="187" t="s">
        <v>74</v>
      </c>
      <c r="BK96" s="190">
        <f t="shared" si="8"/>
        <v>0</v>
      </c>
      <c r="BL96" s="187" t="s">
        <v>154</v>
      </c>
      <c r="BM96" s="187" t="s">
        <v>1483</v>
      </c>
    </row>
    <row r="97" spans="2:65" s="376" customFormat="1" ht="22.5" customHeight="1" x14ac:dyDescent="0.3">
      <c r="B97" s="195"/>
      <c r="C97" s="493" t="s">
        <v>731</v>
      </c>
      <c r="D97" s="493" t="s">
        <v>149</v>
      </c>
      <c r="E97" s="492" t="s">
        <v>1482</v>
      </c>
      <c r="F97" s="488" t="s">
        <v>1481</v>
      </c>
      <c r="G97" s="491" t="s">
        <v>338</v>
      </c>
      <c r="H97" s="490">
        <v>12</v>
      </c>
      <c r="I97" s="489"/>
      <c r="J97" s="489"/>
      <c r="K97" s="488"/>
      <c r="L97" s="487"/>
      <c r="M97" s="486" t="s">
        <v>5</v>
      </c>
      <c r="N97" s="485" t="s">
        <v>37</v>
      </c>
      <c r="O97" s="416">
        <v>0</v>
      </c>
      <c r="P97" s="416">
        <f t="shared" si="0"/>
        <v>0</v>
      </c>
      <c r="Q97" s="416">
        <v>0</v>
      </c>
      <c r="R97" s="416">
        <f t="shared" si="1"/>
        <v>0</v>
      </c>
      <c r="S97" s="416">
        <v>0</v>
      </c>
      <c r="T97" s="415">
        <f t="shared" si="2"/>
        <v>0</v>
      </c>
      <c r="AR97" s="187" t="s">
        <v>153</v>
      </c>
      <c r="AT97" s="187" t="s">
        <v>149</v>
      </c>
      <c r="AU97" s="187" t="s">
        <v>76</v>
      </c>
      <c r="AY97" s="187" t="s">
        <v>146</v>
      </c>
      <c r="BE97" s="190">
        <f t="shared" si="3"/>
        <v>0</v>
      </c>
      <c r="BF97" s="190">
        <f t="shared" si="4"/>
        <v>0</v>
      </c>
      <c r="BG97" s="190">
        <f t="shared" si="5"/>
        <v>0</v>
      </c>
      <c r="BH97" s="190">
        <f t="shared" si="6"/>
        <v>0</v>
      </c>
      <c r="BI97" s="190">
        <f t="shared" si="7"/>
        <v>0</v>
      </c>
      <c r="BJ97" s="187" t="s">
        <v>74</v>
      </c>
      <c r="BK97" s="190">
        <f t="shared" si="8"/>
        <v>0</v>
      </c>
      <c r="BL97" s="187" t="s">
        <v>154</v>
      </c>
      <c r="BM97" s="187" t="s">
        <v>1480</v>
      </c>
    </row>
    <row r="98" spans="2:65" s="376" customFormat="1" ht="22.5" customHeight="1" x14ac:dyDescent="0.3">
      <c r="B98" s="195"/>
      <c r="C98" s="493" t="s">
        <v>734</v>
      </c>
      <c r="D98" s="493" t="s">
        <v>149</v>
      </c>
      <c r="E98" s="492" t="s">
        <v>1479</v>
      </c>
      <c r="F98" s="488" t="s">
        <v>1478</v>
      </c>
      <c r="G98" s="491" t="s">
        <v>470</v>
      </c>
      <c r="H98" s="490">
        <v>24</v>
      </c>
      <c r="I98" s="489"/>
      <c r="J98" s="489"/>
      <c r="K98" s="488"/>
      <c r="L98" s="487"/>
      <c r="M98" s="486" t="s">
        <v>5</v>
      </c>
      <c r="N98" s="485" t="s">
        <v>37</v>
      </c>
      <c r="O98" s="416">
        <v>0</v>
      </c>
      <c r="P98" s="416">
        <f t="shared" si="0"/>
        <v>0</v>
      </c>
      <c r="Q98" s="416">
        <v>0</v>
      </c>
      <c r="R98" s="416">
        <f t="shared" si="1"/>
        <v>0</v>
      </c>
      <c r="S98" s="416">
        <v>0</v>
      </c>
      <c r="T98" s="415">
        <f t="shared" si="2"/>
        <v>0</v>
      </c>
      <c r="AR98" s="187" t="s">
        <v>153</v>
      </c>
      <c r="AT98" s="187" t="s">
        <v>149</v>
      </c>
      <c r="AU98" s="187" t="s">
        <v>76</v>
      </c>
      <c r="AY98" s="187" t="s">
        <v>146</v>
      </c>
      <c r="BE98" s="190">
        <f t="shared" si="3"/>
        <v>0</v>
      </c>
      <c r="BF98" s="190">
        <f t="shared" si="4"/>
        <v>0</v>
      </c>
      <c r="BG98" s="190">
        <f t="shared" si="5"/>
        <v>0</v>
      </c>
      <c r="BH98" s="190">
        <f t="shared" si="6"/>
        <v>0</v>
      </c>
      <c r="BI98" s="190">
        <f t="shared" si="7"/>
        <v>0</v>
      </c>
      <c r="BJ98" s="187" t="s">
        <v>74</v>
      </c>
      <c r="BK98" s="190">
        <f t="shared" si="8"/>
        <v>0</v>
      </c>
      <c r="BL98" s="187" t="s">
        <v>154</v>
      </c>
      <c r="BM98" s="187" t="s">
        <v>1477</v>
      </c>
    </row>
    <row r="99" spans="2:65" s="376" customFormat="1" ht="22.5" customHeight="1" x14ac:dyDescent="0.3">
      <c r="B99" s="195"/>
      <c r="C99" s="493" t="s">
        <v>737</v>
      </c>
      <c r="D99" s="493" t="s">
        <v>149</v>
      </c>
      <c r="E99" s="492" t="s">
        <v>1476</v>
      </c>
      <c r="F99" s="488" t="s">
        <v>1475</v>
      </c>
      <c r="G99" s="491" t="s">
        <v>470</v>
      </c>
      <c r="H99" s="490">
        <v>1</v>
      </c>
      <c r="I99" s="489"/>
      <c r="J99" s="489"/>
      <c r="K99" s="488"/>
      <c r="L99" s="487"/>
      <c r="M99" s="486" t="s">
        <v>5</v>
      </c>
      <c r="N99" s="485" t="s">
        <v>37</v>
      </c>
      <c r="O99" s="416">
        <v>0</v>
      </c>
      <c r="P99" s="416">
        <f t="shared" si="0"/>
        <v>0</v>
      </c>
      <c r="Q99" s="416">
        <v>0</v>
      </c>
      <c r="R99" s="416">
        <f t="shared" si="1"/>
        <v>0</v>
      </c>
      <c r="S99" s="416">
        <v>0</v>
      </c>
      <c r="T99" s="415">
        <f t="shared" si="2"/>
        <v>0</v>
      </c>
      <c r="AR99" s="187" t="s">
        <v>153</v>
      </c>
      <c r="AT99" s="187" t="s">
        <v>149</v>
      </c>
      <c r="AU99" s="187" t="s">
        <v>76</v>
      </c>
      <c r="AY99" s="187" t="s">
        <v>146</v>
      </c>
      <c r="BE99" s="190">
        <f t="shared" si="3"/>
        <v>0</v>
      </c>
      <c r="BF99" s="190">
        <f t="shared" si="4"/>
        <v>0</v>
      </c>
      <c r="BG99" s="190">
        <f t="shared" si="5"/>
        <v>0</v>
      </c>
      <c r="BH99" s="190">
        <f t="shared" si="6"/>
        <v>0</v>
      </c>
      <c r="BI99" s="190">
        <f t="shared" si="7"/>
        <v>0</v>
      </c>
      <c r="BJ99" s="187" t="s">
        <v>74</v>
      </c>
      <c r="BK99" s="190">
        <f t="shared" si="8"/>
        <v>0</v>
      </c>
      <c r="BL99" s="187" t="s">
        <v>154</v>
      </c>
      <c r="BM99" s="187" t="s">
        <v>1474</v>
      </c>
    </row>
    <row r="100" spans="2:65" s="376" customFormat="1" ht="22.5" customHeight="1" x14ac:dyDescent="0.3">
      <c r="B100" s="195"/>
      <c r="C100" s="493" t="s">
        <v>672</v>
      </c>
      <c r="D100" s="493" t="s">
        <v>149</v>
      </c>
      <c r="E100" s="492" t="s">
        <v>1473</v>
      </c>
      <c r="F100" s="488" t="s">
        <v>1472</v>
      </c>
      <c r="G100" s="491" t="s">
        <v>470</v>
      </c>
      <c r="H100" s="490">
        <v>12</v>
      </c>
      <c r="I100" s="489"/>
      <c r="J100" s="489"/>
      <c r="K100" s="488"/>
      <c r="L100" s="487"/>
      <c r="M100" s="486" t="s">
        <v>5</v>
      </c>
      <c r="N100" s="485" t="s">
        <v>37</v>
      </c>
      <c r="O100" s="416">
        <v>0</v>
      </c>
      <c r="P100" s="416">
        <f t="shared" si="0"/>
        <v>0</v>
      </c>
      <c r="Q100" s="416">
        <v>0</v>
      </c>
      <c r="R100" s="416">
        <f t="shared" si="1"/>
        <v>0</v>
      </c>
      <c r="S100" s="416">
        <v>0</v>
      </c>
      <c r="T100" s="415">
        <f t="shared" si="2"/>
        <v>0</v>
      </c>
      <c r="AR100" s="187" t="s">
        <v>153</v>
      </c>
      <c r="AT100" s="187" t="s">
        <v>149</v>
      </c>
      <c r="AU100" s="187" t="s">
        <v>76</v>
      </c>
      <c r="AY100" s="187" t="s">
        <v>146</v>
      </c>
      <c r="BE100" s="190">
        <f t="shared" si="3"/>
        <v>0</v>
      </c>
      <c r="BF100" s="190">
        <f t="shared" si="4"/>
        <v>0</v>
      </c>
      <c r="BG100" s="190">
        <f t="shared" si="5"/>
        <v>0</v>
      </c>
      <c r="BH100" s="190">
        <f t="shared" si="6"/>
        <v>0</v>
      </c>
      <c r="BI100" s="190">
        <f t="shared" si="7"/>
        <v>0</v>
      </c>
      <c r="BJ100" s="187" t="s">
        <v>74</v>
      </c>
      <c r="BK100" s="190">
        <f t="shared" si="8"/>
        <v>0</v>
      </c>
      <c r="BL100" s="187" t="s">
        <v>154</v>
      </c>
      <c r="BM100" s="187" t="s">
        <v>1471</v>
      </c>
    </row>
    <row r="101" spans="2:65" s="376" customFormat="1" ht="22.5" customHeight="1" x14ac:dyDescent="0.3">
      <c r="B101" s="195"/>
      <c r="C101" s="493" t="s">
        <v>676</v>
      </c>
      <c r="D101" s="493" t="s">
        <v>149</v>
      </c>
      <c r="E101" s="492" t="s">
        <v>1470</v>
      </c>
      <c r="F101" s="488" t="s">
        <v>1469</v>
      </c>
      <c r="G101" s="491" t="s">
        <v>470</v>
      </c>
      <c r="H101" s="490">
        <v>1</v>
      </c>
      <c r="I101" s="489"/>
      <c r="J101" s="489"/>
      <c r="K101" s="488"/>
      <c r="L101" s="487"/>
      <c r="M101" s="486" t="s">
        <v>5</v>
      </c>
      <c r="N101" s="485" t="s">
        <v>37</v>
      </c>
      <c r="O101" s="416">
        <v>0</v>
      </c>
      <c r="P101" s="416">
        <f t="shared" si="0"/>
        <v>0</v>
      </c>
      <c r="Q101" s="416">
        <v>0</v>
      </c>
      <c r="R101" s="416">
        <f t="shared" si="1"/>
        <v>0</v>
      </c>
      <c r="S101" s="416">
        <v>0</v>
      </c>
      <c r="T101" s="415">
        <f t="shared" si="2"/>
        <v>0</v>
      </c>
      <c r="AR101" s="187" t="s">
        <v>153</v>
      </c>
      <c r="AT101" s="187" t="s">
        <v>149</v>
      </c>
      <c r="AU101" s="187" t="s">
        <v>76</v>
      </c>
      <c r="AY101" s="187" t="s">
        <v>146</v>
      </c>
      <c r="BE101" s="190">
        <f t="shared" si="3"/>
        <v>0</v>
      </c>
      <c r="BF101" s="190">
        <f t="shared" si="4"/>
        <v>0</v>
      </c>
      <c r="BG101" s="190">
        <f t="shared" si="5"/>
        <v>0</v>
      </c>
      <c r="BH101" s="190">
        <f t="shared" si="6"/>
        <v>0</v>
      </c>
      <c r="BI101" s="190">
        <f t="shared" si="7"/>
        <v>0</v>
      </c>
      <c r="BJ101" s="187" t="s">
        <v>74</v>
      </c>
      <c r="BK101" s="190">
        <f t="shared" si="8"/>
        <v>0</v>
      </c>
      <c r="BL101" s="187" t="s">
        <v>154</v>
      </c>
      <c r="BM101" s="187" t="s">
        <v>1468</v>
      </c>
    </row>
    <row r="102" spans="2:65" s="376" customFormat="1" ht="22.5" customHeight="1" x14ac:dyDescent="0.3">
      <c r="B102" s="195"/>
      <c r="C102" s="493" t="s">
        <v>728</v>
      </c>
      <c r="D102" s="493" t="s">
        <v>149</v>
      </c>
      <c r="E102" s="492" t="s">
        <v>1467</v>
      </c>
      <c r="F102" s="488" t="s">
        <v>1466</v>
      </c>
      <c r="G102" s="491" t="s">
        <v>470</v>
      </c>
      <c r="H102" s="490">
        <v>4</v>
      </c>
      <c r="I102" s="489"/>
      <c r="J102" s="489"/>
      <c r="K102" s="488"/>
      <c r="L102" s="487"/>
      <c r="M102" s="486" t="s">
        <v>5</v>
      </c>
      <c r="N102" s="485" t="s">
        <v>37</v>
      </c>
      <c r="O102" s="416">
        <v>0</v>
      </c>
      <c r="P102" s="416">
        <f t="shared" si="0"/>
        <v>0</v>
      </c>
      <c r="Q102" s="416">
        <v>0</v>
      </c>
      <c r="R102" s="416">
        <f t="shared" si="1"/>
        <v>0</v>
      </c>
      <c r="S102" s="416">
        <v>0</v>
      </c>
      <c r="T102" s="415">
        <f t="shared" si="2"/>
        <v>0</v>
      </c>
      <c r="AR102" s="187" t="s">
        <v>153</v>
      </c>
      <c r="AT102" s="187" t="s">
        <v>149</v>
      </c>
      <c r="AU102" s="187" t="s">
        <v>76</v>
      </c>
      <c r="AY102" s="187" t="s">
        <v>146</v>
      </c>
      <c r="BE102" s="190">
        <f t="shared" si="3"/>
        <v>0</v>
      </c>
      <c r="BF102" s="190">
        <f t="shared" si="4"/>
        <v>0</v>
      </c>
      <c r="BG102" s="190">
        <f t="shared" si="5"/>
        <v>0</v>
      </c>
      <c r="BH102" s="190">
        <f t="shared" si="6"/>
        <v>0</v>
      </c>
      <c r="BI102" s="190">
        <f t="shared" si="7"/>
        <v>0</v>
      </c>
      <c r="BJ102" s="187" t="s">
        <v>74</v>
      </c>
      <c r="BK102" s="190">
        <f t="shared" si="8"/>
        <v>0</v>
      </c>
      <c r="BL102" s="187" t="s">
        <v>154</v>
      </c>
      <c r="BM102" s="187" t="s">
        <v>1465</v>
      </c>
    </row>
    <row r="103" spans="2:65" s="376" customFormat="1" ht="22.5" customHeight="1" x14ac:dyDescent="0.3">
      <c r="B103" s="195"/>
      <c r="C103" s="194" t="s">
        <v>751</v>
      </c>
      <c r="D103" s="194" t="s">
        <v>335</v>
      </c>
      <c r="E103" s="193" t="s">
        <v>1464</v>
      </c>
      <c r="F103" s="381" t="s">
        <v>1463</v>
      </c>
      <c r="G103" s="192" t="s">
        <v>470</v>
      </c>
      <c r="H103" s="191">
        <v>1</v>
      </c>
      <c r="I103" s="380"/>
      <c r="J103" s="380"/>
      <c r="K103" s="381"/>
      <c r="L103" s="184"/>
      <c r="M103" s="414" t="s">
        <v>5</v>
      </c>
      <c r="N103" s="417" t="s">
        <v>37</v>
      </c>
      <c r="O103" s="416">
        <v>0.25900000000000001</v>
      </c>
      <c r="P103" s="416">
        <f t="shared" si="0"/>
        <v>0.25900000000000001</v>
      </c>
      <c r="Q103" s="416">
        <v>0</v>
      </c>
      <c r="R103" s="416">
        <f t="shared" si="1"/>
        <v>0</v>
      </c>
      <c r="S103" s="416">
        <v>0</v>
      </c>
      <c r="T103" s="415">
        <f t="shared" si="2"/>
        <v>0</v>
      </c>
      <c r="AR103" s="187" t="s">
        <v>154</v>
      </c>
      <c r="AT103" s="187" t="s">
        <v>335</v>
      </c>
      <c r="AU103" s="187" t="s">
        <v>76</v>
      </c>
      <c r="AY103" s="187" t="s">
        <v>146</v>
      </c>
      <c r="BE103" s="190">
        <f t="shared" si="3"/>
        <v>0</v>
      </c>
      <c r="BF103" s="190">
        <f t="shared" si="4"/>
        <v>0</v>
      </c>
      <c r="BG103" s="190">
        <f t="shared" si="5"/>
        <v>0</v>
      </c>
      <c r="BH103" s="190">
        <f t="shared" si="6"/>
        <v>0</v>
      </c>
      <c r="BI103" s="190">
        <f t="shared" si="7"/>
        <v>0</v>
      </c>
      <c r="BJ103" s="187" t="s">
        <v>74</v>
      </c>
      <c r="BK103" s="190">
        <f t="shared" si="8"/>
        <v>0</v>
      </c>
      <c r="BL103" s="187" t="s">
        <v>154</v>
      </c>
      <c r="BM103" s="187" t="s">
        <v>1462</v>
      </c>
    </row>
    <row r="104" spans="2:65" s="376" customFormat="1" ht="22.5" customHeight="1" x14ac:dyDescent="0.3">
      <c r="B104" s="195"/>
      <c r="C104" s="194" t="s">
        <v>11</v>
      </c>
      <c r="D104" s="194" t="s">
        <v>335</v>
      </c>
      <c r="E104" s="193" t="s">
        <v>1461</v>
      </c>
      <c r="F104" s="381" t="s">
        <v>1460</v>
      </c>
      <c r="G104" s="192" t="s">
        <v>470</v>
      </c>
      <c r="H104" s="191">
        <v>1</v>
      </c>
      <c r="I104" s="380"/>
      <c r="J104" s="380"/>
      <c r="K104" s="381"/>
      <c r="L104" s="184"/>
      <c r="M104" s="414" t="s">
        <v>5</v>
      </c>
      <c r="N104" s="417" t="s">
        <v>37</v>
      </c>
      <c r="O104" s="416">
        <v>0.46500000000000002</v>
      </c>
      <c r="P104" s="416">
        <f t="shared" si="0"/>
        <v>0.46500000000000002</v>
      </c>
      <c r="Q104" s="416">
        <v>1.48E-3</v>
      </c>
      <c r="R104" s="416">
        <f t="shared" si="1"/>
        <v>1.48E-3</v>
      </c>
      <c r="S104" s="416">
        <v>0</v>
      </c>
      <c r="T104" s="415">
        <f t="shared" si="2"/>
        <v>0</v>
      </c>
      <c r="AR104" s="187" t="s">
        <v>154</v>
      </c>
      <c r="AT104" s="187" t="s">
        <v>335</v>
      </c>
      <c r="AU104" s="187" t="s">
        <v>76</v>
      </c>
      <c r="AY104" s="187" t="s">
        <v>146</v>
      </c>
      <c r="BE104" s="190">
        <f t="shared" si="3"/>
        <v>0</v>
      </c>
      <c r="BF104" s="190">
        <f t="shared" si="4"/>
        <v>0</v>
      </c>
      <c r="BG104" s="190">
        <f t="shared" si="5"/>
        <v>0</v>
      </c>
      <c r="BH104" s="190">
        <f t="shared" si="6"/>
        <v>0</v>
      </c>
      <c r="BI104" s="190">
        <f t="shared" si="7"/>
        <v>0</v>
      </c>
      <c r="BJ104" s="187" t="s">
        <v>74</v>
      </c>
      <c r="BK104" s="190">
        <f t="shared" si="8"/>
        <v>0</v>
      </c>
      <c r="BL104" s="187" t="s">
        <v>154</v>
      </c>
      <c r="BM104" s="187" t="s">
        <v>1459</v>
      </c>
    </row>
    <row r="105" spans="2:65" s="376" customFormat="1" ht="22.5" customHeight="1" x14ac:dyDescent="0.3">
      <c r="B105" s="195"/>
      <c r="C105" s="194" t="s">
        <v>154</v>
      </c>
      <c r="D105" s="194" t="s">
        <v>335</v>
      </c>
      <c r="E105" s="193" t="s">
        <v>1458</v>
      </c>
      <c r="F105" s="381" t="s">
        <v>1457</v>
      </c>
      <c r="G105" s="192" t="s">
        <v>338</v>
      </c>
      <c r="H105" s="191">
        <v>10</v>
      </c>
      <c r="I105" s="380"/>
      <c r="J105" s="380"/>
      <c r="K105" s="381"/>
      <c r="L105" s="184"/>
      <c r="M105" s="414" t="s">
        <v>5</v>
      </c>
      <c r="N105" s="417" t="s">
        <v>37</v>
      </c>
      <c r="O105" s="416">
        <v>4.8000000000000001E-2</v>
      </c>
      <c r="P105" s="416">
        <f t="shared" si="0"/>
        <v>0.48</v>
      </c>
      <c r="Q105" s="416">
        <v>0</v>
      </c>
      <c r="R105" s="416">
        <f t="shared" si="1"/>
        <v>0</v>
      </c>
      <c r="S105" s="416">
        <v>0</v>
      </c>
      <c r="T105" s="415">
        <f t="shared" si="2"/>
        <v>0</v>
      </c>
      <c r="AR105" s="187" t="s">
        <v>154</v>
      </c>
      <c r="AT105" s="187" t="s">
        <v>335</v>
      </c>
      <c r="AU105" s="187" t="s">
        <v>76</v>
      </c>
      <c r="AY105" s="187" t="s">
        <v>146</v>
      </c>
      <c r="BE105" s="190">
        <f t="shared" si="3"/>
        <v>0</v>
      </c>
      <c r="BF105" s="190">
        <f t="shared" si="4"/>
        <v>0</v>
      </c>
      <c r="BG105" s="190">
        <f t="shared" si="5"/>
        <v>0</v>
      </c>
      <c r="BH105" s="190">
        <f t="shared" si="6"/>
        <v>0</v>
      </c>
      <c r="BI105" s="190">
        <f t="shared" si="7"/>
        <v>0</v>
      </c>
      <c r="BJ105" s="187" t="s">
        <v>74</v>
      </c>
      <c r="BK105" s="190">
        <f t="shared" si="8"/>
        <v>0</v>
      </c>
      <c r="BL105" s="187" t="s">
        <v>154</v>
      </c>
      <c r="BM105" s="187" t="s">
        <v>1456</v>
      </c>
    </row>
    <row r="106" spans="2:65" s="376" customFormat="1" ht="22.5" customHeight="1" x14ac:dyDescent="0.3">
      <c r="B106" s="195"/>
      <c r="C106" s="493" t="s">
        <v>748</v>
      </c>
      <c r="D106" s="493" t="s">
        <v>149</v>
      </c>
      <c r="E106" s="492" t="s">
        <v>1455</v>
      </c>
      <c r="F106" s="488" t="s">
        <v>1454</v>
      </c>
      <c r="G106" s="491" t="s">
        <v>470</v>
      </c>
      <c r="H106" s="490">
        <v>3</v>
      </c>
      <c r="I106" s="489"/>
      <c r="J106" s="489"/>
      <c r="K106" s="488"/>
      <c r="L106" s="487"/>
      <c r="M106" s="486" t="s">
        <v>5</v>
      </c>
      <c r="N106" s="485" t="s">
        <v>37</v>
      </c>
      <c r="O106" s="416">
        <v>0</v>
      </c>
      <c r="P106" s="416">
        <f t="shared" si="0"/>
        <v>0</v>
      </c>
      <c r="Q106" s="416">
        <v>0</v>
      </c>
      <c r="R106" s="416">
        <f t="shared" si="1"/>
        <v>0</v>
      </c>
      <c r="S106" s="416">
        <v>0</v>
      </c>
      <c r="T106" s="415">
        <f t="shared" si="2"/>
        <v>0</v>
      </c>
      <c r="AR106" s="187" t="s">
        <v>153</v>
      </c>
      <c r="AT106" s="187" t="s">
        <v>149</v>
      </c>
      <c r="AU106" s="187" t="s">
        <v>76</v>
      </c>
      <c r="AY106" s="187" t="s">
        <v>146</v>
      </c>
      <c r="BE106" s="190">
        <f t="shared" si="3"/>
        <v>0</v>
      </c>
      <c r="BF106" s="190">
        <f t="shared" si="4"/>
        <v>0</v>
      </c>
      <c r="BG106" s="190">
        <f t="shared" si="5"/>
        <v>0</v>
      </c>
      <c r="BH106" s="190">
        <f t="shared" si="6"/>
        <v>0</v>
      </c>
      <c r="BI106" s="190">
        <f t="shared" si="7"/>
        <v>0</v>
      </c>
      <c r="BJ106" s="187" t="s">
        <v>74</v>
      </c>
      <c r="BK106" s="190">
        <f t="shared" si="8"/>
        <v>0</v>
      </c>
      <c r="BL106" s="187" t="s">
        <v>154</v>
      </c>
      <c r="BM106" s="187" t="s">
        <v>1453</v>
      </c>
    </row>
    <row r="107" spans="2:65" s="376" customFormat="1" ht="22.5" customHeight="1" x14ac:dyDescent="0.3">
      <c r="B107" s="195"/>
      <c r="C107" s="493" t="s">
        <v>563</v>
      </c>
      <c r="D107" s="493" t="s">
        <v>149</v>
      </c>
      <c r="E107" s="492" t="s">
        <v>1452</v>
      </c>
      <c r="F107" s="488" t="s">
        <v>1451</v>
      </c>
      <c r="G107" s="491" t="s">
        <v>470</v>
      </c>
      <c r="H107" s="490">
        <v>6</v>
      </c>
      <c r="I107" s="489"/>
      <c r="J107" s="489"/>
      <c r="K107" s="488"/>
      <c r="L107" s="487"/>
      <c r="M107" s="486" t="s">
        <v>5</v>
      </c>
      <c r="N107" s="485" t="s">
        <v>37</v>
      </c>
      <c r="O107" s="416">
        <v>0</v>
      </c>
      <c r="P107" s="416">
        <f t="shared" si="0"/>
        <v>0</v>
      </c>
      <c r="Q107" s="416">
        <v>0</v>
      </c>
      <c r="R107" s="416">
        <f t="shared" si="1"/>
        <v>0</v>
      </c>
      <c r="S107" s="416">
        <v>0</v>
      </c>
      <c r="T107" s="415">
        <f t="shared" si="2"/>
        <v>0</v>
      </c>
      <c r="AR107" s="187" t="s">
        <v>153</v>
      </c>
      <c r="AT107" s="187" t="s">
        <v>149</v>
      </c>
      <c r="AU107" s="187" t="s">
        <v>76</v>
      </c>
      <c r="AY107" s="187" t="s">
        <v>146</v>
      </c>
      <c r="BE107" s="190">
        <f t="shared" si="3"/>
        <v>0</v>
      </c>
      <c r="BF107" s="190">
        <f t="shared" si="4"/>
        <v>0</v>
      </c>
      <c r="BG107" s="190">
        <f t="shared" si="5"/>
        <v>0</v>
      </c>
      <c r="BH107" s="190">
        <f t="shared" si="6"/>
        <v>0</v>
      </c>
      <c r="BI107" s="190">
        <f t="shared" si="7"/>
        <v>0</v>
      </c>
      <c r="BJ107" s="187" t="s">
        <v>74</v>
      </c>
      <c r="BK107" s="190">
        <f t="shared" si="8"/>
        <v>0</v>
      </c>
      <c r="BL107" s="187" t="s">
        <v>154</v>
      </c>
      <c r="BM107" s="187" t="s">
        <v>1450</v>
      </c>
    </row>
    <row r="108" spans="2:65" s="376" customFormat="1" ht="22.5" customHeight="1" x14ac:dyDescent="0.3">
      <c r="B108" s="195"/>
      <c r="C108" s="194" t="s">
        <v>357</v>
      </c>
      <c r="D108" s="194" t="s">
        <v>335</v>
      </c>
      <c r="E108" s="193" t="s">
        <v>1449</v>
      </c>
      <c r="F108" s="381" t="s">
        <v>1448</v>
      </c>
      <c r="G108" s="192" t="s">
        <v>338</v>
      </c>
      <c r="H108" s="191">
        <v>200</v>
      </c>
      <c r="I108" s="380"/>
      <c r="J108" s="380"/>
      <c r="K108" s="381"/>
      <c r="L108" s="184"/>
      <c r="M108" s="414" t="s">
        <v>5</v>
      </c>
      <c r="N108" s="417" t="s">
        <v>37</v>
      </c>
      <c r="O108" s="416">
        <v>0.46500000000000002</v>
      </c>
      <c r="P108" s="416">
        <f t="shared" si="0"/>
        <v>93</v>
      </c>
      <c r="Q108" s="416">
        <v>0</v>
      </c>
      <c r="R108" s="416">
        <f t="shared" si="1"/>
        <v>0</v>
      </c>
      <c r="S108" s="416">
        <v>0</v>
      </c>
      <c r="T108" s="415">
        <f t="shared" si="2"/>
        <v>0</v>
      </c>
      <c r="AR108" s="187" t="s">
        <v>154</v>
      </c>
      <c r="AT108" s="187" t="s">
        <v>335</v>
      </c>
      <c r="AU108" s="187" t="s">
        <v>76</v>
      </c>
      <c r="AY108" s="187" t="s">
        <v>146</v>
      </c>
      <c r="BE108" s="190">
        <f t="shared" si="3"/>
        <v>0</v>
      </c>
      <c r="BF108" s="190">
        <f t="shared" si="4"/>
        <v>0</v>
      </c>
      <c r="BG108" s="190">
        <f t="shared" si="5"/>
        <v>0</v>
      </c>
      <c r="BH108" s="190">
        <f t="shared" si="6"/>
        <v>0</v>
      </c>
      <c r="BI108" s="190">
        <f t="shared" si="7"/>
        <v>0</v>
      </c>
      <c r="BJ108" s="187" t="s">
        <v>74</v>
      </c>
      <c r="BK108" s="190">
        <f t="shared" si="8"/>
        <v>0</v>
      </c>
      <c r="BL108" s="187" t="s">
        <v>154</v>
      </c>
      <c r="BM108" s="187" t="s">
        <v>1447</v>
      </c>
    </row>
    <row r="109" spans="2:65" s="376" customFormat="1" ht="22.5" customHeight="1" x14ac:dyDescent="0.3">
      <c r="B109" s="195"/>
      <c r="C109" s="194" t="s">
        <v>365</v>
      </c>
      <c r="D109" s="194" t="s">
        <v>335</v>
      </c>
      <c r="E109" s="193" t="s">
        <v>1446</v>
      </c>
      <c r="F109" s="381" t="s">
        <v>1445</v>
      </c>
      <c r="G109" s="192" t="s">
        <v>470</v>
      </c>
      <c r="H109" s="191">
        <v>3</v>
      </c>
      <c r="I109" s="380"/>
      <c r="J109" s="380"/>
      <c r="K109" s="381"/>
      <c r="L109" s="184"/>
      <c r="M109" s="414" t="s">
        <v>5</v>
      </c>
      <c r="N109" s="417" t="s">
        <v>37</v>
      </c>
      <c r="O109" s="416">
        <v>0.124</v>
      </c>
      <c r="P109" s="416">
        <f t="shared" si="0"/>
        <v>0.372</v>
      </c>
      <c r="Q109" s="416">
        <v>0</v>
      </c>
      <c r="R109" s="416">
        <f t="shared" si="1"/>
        <v>0</v>
      </c>
      <c r="S109" s="416">
        <v>0</v>
      </c>
      <c r="T109" s="415">
        <f t="shared" si="2"/>
        <v>0</v>
      </c>
      <c r="AR109" s="187" t="s">
        <v>154</v>
      </c>
      <c r="AT109" s="187" t="s">
        <v>335</v>
      </c>
      <c r="AU109" s="187" t="s">
        <v>76</v>
      </c>
      <c r="AY109" s="187" t="s">
        <v>146</v>
      </c>
      <c r="BE109" s="190">
        <f t="shared" si="3"/>
        <v>0</v>
      </c>
      <c r="BF109" s="190">
        <f t="shared" si="4"/>
        <v>0</v>
      </c>
      <c r="BG109" s="190">
        <f t="shared" si="5"/>
        <v>0</v>
      </c>
      <c r="BH109" s="190">
        <f t="shared" si="6"/>
        <v>0</v>
      </c>
      <c r="BI109" s="190">
        <f t="shared" si="7"/>
        <v>0</v>
      </c>
      <c r="BJ109" s="187" t="s">
        <v>74</v>
      </c>
      <c r="BK109" s="190">
        <f t="shared" si="8"/>
        <v>0</v>
      </c>
      <c r="BL109" s="187" t="s">
        <v>154</v>
      </c>
      <c r="BM109" s="187" t="s">
        <v>1444</v>
      </c>
    </row>
    <row r="110" spans="2:65" s="418" customFormat="1" ht="22.35" customHeight="1" x14ac:dyDescent="0.3">
      <c r="B110" s="426"/>
      <c r="D110" s="429" t="s">
        <v>65</v>
      </c>
      <c r="E110" s="428" t="s">
        <v>1443</v>
      </c>
      <c r="F110" s="428" t="s">
        <v>1442</v>
      </c>
      <c r="J110" s="427"/>
      <c r="L110" s="426"/>
      <c r="M110" s="425"/>
      <c r="N110" s="423"/>
      <c r="O110" s="423"/>
      <c r="P110" s="424">
        <f>SUM(P111:P132)</f>
        <v>77.88600000000001</v>
      </c>
      <c r="Q110" s="423"/>
      <c r="R110" s="424">
        <f>SUM(R111:R132)</f>
        <v>0.28355000000000008</v>
      </c>
      <c r="S110" s="423"/>
      <c r="T110" s="422">
        <f>SUM(T111:T132)</f>
        <v>0</v>
      </c>
      <c r="AR110" s="420" t="s">
        <v>76</v>
      </c>
      <c r="AT110" s="421" t="s">
        <v>65</v>
      </c>
      <c r="AU110" s="421" t="s">
        <v>76</v>
      </c>
      <c r="AY110" s="420" t="s">
        <v>146</v>
      </c>
      <c r="BK110" s="419">
        <f>SUM(BK111:BK132)</f>
        <v>0</v>
      </c>
    </row>
    <row r="111" spans="2:65" s="376" customFormat="1" ht="22.5" customHeight="1" x14ac:dyDescent="0.3">
      <c r="B111" s="195"/>
      <c r="C111" s="194" t="s">
        <v>10</v>
      </c>
      <c r="D111" s="194" t="s">
        <v>335</v>
      </c>
      <c r="E111" s="193" t="s">
        <v>1441</v>
      </c>
      <c r="F111" s="381" t="s">
        <v>1440</v>
      </c>
      <c r="G111" s="192" t="s">
        <v>338</v>
      </c>
      <c r="H111" s="191">
        <v>15</v>
      </c>
      <c r="I111" s="380"/>
      <c r="J111" s="380"/>
      <c r="K111" s="381"/>
      <c r="L111" s="184"/>
      <c r="M111" s="414" t="s">
        <v>5</v>
      </c>
      <c r="N111" s="417" t="s">
        <v>37</v>
      </c>
      <c r="O111" s="416">
        <v>0.54</v>
      </c>
      <c r="P111" s="416">
        <f t="shared" ref="P111:P132" si="9">O111*H111</f>
        <v>8.1000000000000014</v>
      </c>
      <c r="Q111" s="416">
        <v>1.57E-3</v>
      </c>
      <c r="R111" s="416">
        <f t="shared" ref="R111:R132" si="10">Q111*H111</f>
        <v>2.3550000000000001E-2</v>
      </c>
      <c r="S111" s="416">
        <v>0</v>
      </c>
      <c r="T111" s="415">
        <f t="shared" ref="T111:T132" si="11">S111*H111</f>
        <v>0</v>
      </c>
      <c r="AR111" s="187" t="s">
        <v>154</v>
      </c>
      <c r="AT111" s="187" t="s">
        <v>335</v>
      </c>
      <c r="AU111" s="187" t="s">
        <v>692</v>
      </c>
      <c r="AY111" s="187" t="s">
        <v>146</v>
      </c>
      <c r="BE111" s="190">
        <f t="shared" ref="BE111:BE132" si="12">IF(N111="základní",J111,0)</f>
        <v>0</v>
      </c>
      <c r="BF111" s="190">
        <f t="shared" ref="BF111:BF132" si="13">IF(N111="snížená",J111,0)</f>
        <v>0</v>
      </c>
      <c r="BG111" s="190">
        <f t="shared" ref="BG111:BG132" si="14">IF(N111="zákl. přenesená",J111,0)</f>
        <v>0</v>
      </c>
      <c r="BH111" s="190">
        <f t="shared" ref="BH111:BH132" si="15">IF(N111="sníž. přenesená",J111,0)</f>
        <v>0</v>
      </c>
      <c r="BI111" s="190">
        <f t="shared" ref="BI111:BI132" si="16">IF(N111="nulová",J111,0)</f>
        <v>0</v>
      </c>
      <c r="BJ111" s="187" t="s">
        <v>74</v>
      </c>
      <c r="BK111" s="190">
        <f t="shared" ref="BK111:BK132" si="17">ROUND(I111*H111,2)</f>
        <v>0</v>
      </c>
      <c r="BL111" s="187" t="s">
        <v>154</v>
      </c>
      <c r="BM111" s="187" t="s">
        <v>1439</v>
      </c>
    </row>
    <row r="112" spans="2:65" s="376" customFormat="1" ht="22.5" customHeight="1" x14ac:dyDescent="0.3">
      <c r="B112" s="195"/>
      <c r="C112" s="194" t="s">
        <v>700</v>
      </c>
      <c r="D112" s="194" t="s">
        <v>335</v>
      </c>
      <c r="E112" s="193" t="s">
        <v>1438</v>
      </c>
      <c r="F112" s="381" t="s">
        <v>1437</v>
      </c>
      <c r="G112" s="192" t="s">
        <v>338</v>
      </c>
      <c r="H112" s="191">
        <v>30</v>
      </c>
      <c r="I112" s="380"/>
      <c r="J112" s="380"/>
      <c r="K112" s="381"/>
      <c r="L112" s="184"/>
      <c r="M112" s="414" t="s">
        <v>5</v>
      </c>
      <c r="N112" s="417" t="s">
        <v>37</v>
      </c>
      <c r="O112" s="416">
        <v>0.66800000000000004</v>
      </c>
      <c r="P112" s="416">
        <f t="shared" si="9"/>
        <v>20.040000000000003</v>
      </c>
      <c r="Q112" s="416">
        <v>3.0899999999999999E-3</v>
      </c>
      <c r="R112" s="416">
        <f t="shared" si="10"/>
        <v>9.2699999999999991E-2</v>
      </c>
      <c r="S112" s="416">
        <v>0</v>
      </c>
      <c r="T112" s="415">
        <f t="shared" si="11"/>
        <v>0</v>
      </c>
      <c r="AR112" s="187" t="s">
        <v>154</v>
      </c>
      <c r="AT112" s="187" t="s">
        <v>335</v>
      </c>
      <c r="AU112" s="187" t="s">
        <v>692</v>
      </c>
      <c r="AY112" s="187" t="s">
        <v>146</v>
      </c>
      <c r="BE112" s="190">
        <f t="shared" si="12"/>
        <v>0</v>
      </c>
      <c r="BF112" s="190">
        <f t="shared" si="13"/>
        <v>0</v>
      </c>
      <c r="BG112" s="190">
        <f t="shared" si="14"/>
        <v>0</v>
      </c>
      <c r="BH112" s="190">
        <f t="shared" si="15"/>
        <v>0</v>
      </c>
      <c r="BI112" s="190">
        <f t="shared" si="16"/>
        <v>0</v>
      </c>
      <c r="BJ112" s="187" t="s">
        <v>74</v>
      </c>
      <c r="BK112" s="190">
        <f t="shared" si="17"/>
        <v>0</v>
      </c>
      <c r="BL112" s="187" t="s">
        <v>154</v>
      </c>
      <c r="BM112" s="187" t="s">
        <v>1436</v>
      </c>
    </row>
    <row r="113" spans="2:65" s="376" customFormat="1" ht="22.5" customHeight="1" x14ac:dyDescent="0.3">
      <c r="B113" s="195"/>
      <c r="C113" s="194" t="s">
        <v>703</v>
      </c>
      <c r="D113" s="194" t="s">
        <v>335</v>
      </c>
      <c r="E113" s="193" t="s">
        <v>1435</v>
      </c>
      <c r="F113" s="381" t="s">
        <v>1434</v>
      </c>
      <c r="G113" s="192" t="s">
        <v>338</v>
      </c>
      <c r="H113" s="191">
        <v>15</v>
      </c>
      <c r="I113" s="380"/>
      <c r="J113" s="380"/>
      <c r="K113" s="381"/>
      <c r="L113" s="184"/>
      <c r="M113" s="414" t="s">
        <v>5</v>
      </c>
      <c r="N113" s="417" t="s">
        <v>37</v>
      </c>
      <c r="O113" s="416">
        <v>0.73899999999999999</v>
      </c>
      <c r="P113" s="416">
        <f t="shared" si="9"/>
        <v>11.084999999999999</v>
      </c>
      <c r="Q113" s="416">
        <v>6.4000000000000003E-3</v>
      </c>
      <c r="R113" s="416">
        <f t="shared" si="10"/>
        <v>9.6000000000000002E-2</v>
      </c>
      <c r="S113" s="416">
        <v>0</v>
      </c>
      <c r="T113" s="415">
        <f t="shared" si="11"/>
        <v>0</v>
      </c>
      <c r="AR113" s="187" t="s">
        <v>154</v>
      </c>
      <c r="AT113" s="187" t="s">
        <v>335</v>
      </c>
      <c r="AU113" s="187" t="s">
        <v>692</v>
      </c>
      <c r="AY113" s="187" t="s">
        <v>146</v>
      </c>
      <c r="BE113" s="190">
        <f t="shared" si="12"/>
        <v>0</v>
      </c>
      <c r="BF113" s="190">
        <f t="shared" si="13"/>
        <v>0</v>
      </c>
      <c r="BG113" s="190">
        <f t="shared" si="14"/>
        <v>0</v>
      </c>
      <c r="BH113" s="190">
        <f t="shared" si="15"/>
        <v>0</v>
      </c>
      <c r="BI113" s="190">
        <f t="shared" si="16"/>
        <v>0</v>
      </c>
      <c r="BJ113" s="187" t="s">
        <v>74</v>
      </c>
      <c r="BK113" s="190">
        <f t="shared" si="17"/>
        <v>0</v>
      </c>
      <c r="BL113" s="187" t="s">
        <v>154</v>
      </c>
      <c r="BM113" s="187" t="s">
        <v>1433</v>
      </c>
    </row>
    <row r="114" spans="2:65" s="376" customFormat="1" ht="31.5" customHeight="1" x14ac:dyDescent="0.3">
      <c r="B114" s="195"/>
      <c r="C114" s="194" t="s">
        <v>707</v>
      </c>
      <c r="D114" s="194" t="s">
        <v>335</v>
      </c>
      <c r="E114" s="193" t="s">
        <v>1432</v>
      </c>
      <c r="F114" s="381" t="s">
        <v>1431</v>
      </c>
      <c r="G114" s="192" t="s">
        <v>470</v>
      </c>
      <c r="H114" s="191">
        <v>1</v>
      </c>
      <c r="I114" s="380"/>
      <c r="J114" s="380"/>
      <c r="K114" s="381"/>
      <c r="L114" s="184"/>
      <c r="M114" s="414" t="s">
        <v>5</v>
      </c>
      <c r="N114" s="417" t="s">
        <v>37</v>
      </c>
      <c r="O114" s="416">
        <v>1.9119999999999999</v>
      </c>
      <c r="P114" s="416">
        <f t="shared" si="9"/>
        <v>1.9119999999999999</v>
      </c>
      <c r="Q114" s="416">
        <v>8.5000000000000006E-3</v>
      </c>
      <c r="R114" s="416">
        <f t="shared" si="10"/>
        <v>8.5000000000000006E-3</v>
      </c>
      <c r="S114" s="416">
        <v>0</v>
      </c>
      <c r="T114" s="415">
        <f t="shared" si="11"/>
        <v>0</v>
      </c>
      <c r="AR114" s="187" t="s">
        <v>154</v>
      </c>
      <c r="AT114" s="187" t="s">
        <v>335</v>
      </c>
      <c r="AU114" s="187" t="s">
        <v>692</v>
      </c>
      <c r="AY114" s="187" t="s">
        <v>146</v>
      </c>
      <c r="BE114" s="190">
        <f t="shared" si="12"/>
        <v>0</v>
      </c>
      <c r="BF114" s="190">
        <f t="shared" si="13"/>
        <v>0</v>
      </c>
      <c r="BG114" s="190">
        <f t="shared" si="14"/>
        <v>0</v>
      </c>
      <c r="BH114" s="190">
        <f t="shared" si="15"/>
        <v>0</v>
      </c>
      <c r="BI114" s="190">
        <f t="shared" si="16"/>
        <v>0</v>
      </c>
      <c r="BJ114" s="187" t="s">
        <v>74</v>
      </c>
      <c r="BK114" s="190">
        <f t="shared" si="17"/>
        <v>0</v>
      </c>
      <c r="BL114" s="187" t="s">
        <v>154</v>
      </c>
      <c r="BM114" s="187" t="s">
        <v>1430</v>
      </c>
    </row>
    <row r="115" spans="2:65" s="376" customFormat="1" ht="31.5" customHeight="1" x14ac:dyDescent="0.3">
      <c r="B115" s="195"/>
      <c r="C115" s="194" t="s">
        <v>761</v>
      </c>
      <c r="D115" s="194" t="s">
        <v>335</v>
      </c>
      <c r="E115" s="193" t="s">
        <v>1429</v>
      </c>
      <c r="F115" s="381" t="s">
        <v>1428</v>
      </c>
      <c r="G115" s="192" t="s">
        <v>470</v>
      </c>
      <c r="H115" s="191">
        <v>1</v>
      </c>
      <c r="I115" s="380"/>
      <c r="J115" s="380"/>
      <c r="K115" s="381"/>
      <c r="L115" s="184"/>
      <c r="M115" s="414" t="s">
        <v>5</v>
      </c>
      <c r="N115" s="417" t="s">
        <v>37</v>
      </c>
      <c r="O115" s="416">
        <v>1.1040000000000001</v>
      </c>
      <c r="P115" s="416">
        <f t="shared" si="9"/>
        <v>1.1040000000000001</v>
      </c>
      <c r="Q115" s="416">
        <v>1.6900000000000001E-3</v>
      </c>
      <c r="R115" s="416">
        <f t="shared" si="10"/>
        <v>1.6900000000000001E-3</v>
      </c>
      <c r="S115" s="416">
        <v>0</v>
      </c>
      <c r="T115" s="415">
        <f t="shared" si="11"/>
        <v>0</v>
      </c>
      <c r="AR115" s="187" t="s">
        <v>154</v>
      </c>
      <c r="AT115" s="187" t="s">
        <v>335</v>
      </c>
      <c r="AU115" s="187" t="s">
        <v>692</v>
      </c>
      <c r="AY115" s="187" t="s">
        <v>146</v>
      </c>
      <c r="BE115" s="190">
        <f t="shared" si="12"/>
        <v>0</v>
      </c>
      <c r="BF115" s="190">
        <f t="shared" si="13"/>
        <v>0</v>
      </c>
      <c r="BG115" s="190">
        <f t="shared" si="14"/>
        <v>0</v>
      </c>
      <c r="BH115" s="190">
        <f t="shared" si="15"/>
        <v>0</v>
      </c>
      <c r="BI115" s="190">
        <f t="shared" si="16"/>
        <v>0</v>
      </c>
      <c r="BJ115" s="187" t="s">
        <v>74</v>
      </c>
      <c r="BK115" s="190">
        <f t="shared" si="17"/>
        <v>0</v>
      </c>
      <c r="BL115" s="187" t="s">
        <v>154</v>
      </c>
      <c r="BM115" s="187" t="s">
        <v>1427</v>
      </c>
    </row>
    <row r="116" spans="2:65" s="376" customFormat="1" ht="44.25" customHeight="1" x14ac:dyDescent="0.3">
      <c r="B116" s="195"/>
      <c r="C116" s="194" t="s">
        <v>401</v>
      </c>
      <c r="D116" s="194" t="s">
        <v>335</v>
      </c>
      <c r="E116" s="193" t="s">
        <v>1426</v>
      </c>
      <c r="F116" s="381" t="s">
        <v>1425</v>
      </c>
      <c r="G116" s="192" t="s">
        <v>338</v>
      </c>
      <c r="H116" s="191">
        <v>45</v>
      </c>
      <c r="I116" s="380"/>
      <c r="J116" s="380"/>
      <c r="K116" s="381"/>
      <c r="L116" s="184"/>
      <c r="M116" s="414" t="s">
        <v>5</v>
      </c>
      <c r="N116" s="417" t="s">
        <v>37</v>
      </c>
      <c r="O116" s="416">
        <v>0.11799999999999999</v>
      </c>
      <c r="P116" s="416">
        <f t="shared" si="9"/>
        <v>5.31</v>
      </c>
      <c r="Q116" s="416">
        <v>2.4000000000000001E-4</v>
      </c>
      <c r="R116" s="416">
        <f t="shared" si="10"/>
        <v>1.0800000000000001E-2</v>
      </c>
      <c r="S116" s="416">
        <v>0</v>
      </c>
      <c r="T116" s="415">
        <f t="shared" si="11"/>
        <v>0</v>
      </c>
      <c r="AR116" s="187" t="s">
        <v>154</v>
      </c>
      <c r="AT116" s="187" t="s">
        <v>335</v>
      </c>
      <c r="AU116" s="187" t="s">
        <v>692</v>
      </c>
      <c r="AY116" s="187" t="s">
        <v>146</v>
      </c>
      <c r="BE116" s="190">
        <f t="shared" si="12"/>
        <v>0</v>
      </c>
      <c r="BF116" s="190">
        <f t="shared" si="13"/>
        <v>0</v>
      </c>
      <c r="BG116" s="190">
        <f t="shared" si="14"/>
        <v>0</v>
      </c>
      <c r="BH116" s="190">
        <f t="shared" si="15"/>
        <v>0</v>
      </c>
      <c r="BI116" s="190">
        <f t="shared" si="16"/>
        <v>0</v>
      </c>
      <c r="BJ116" s="187" t="s">
        <v>74</v>
      </c>
      <c r="BK116" s="190">
        <f t="shared" si="17"/>
        <v>0</v>
      </c>
      <c r="BL116" s="187" t="s">
        <v>154</v>
      </c>
      <c r="BM116" s="187" t="s">
        <v>1424</v>
      </c>
    </row>
    <row r="117" spans="2:65" s="376" customFormat="1" ht="44.25" customHeight="1" x14ac:dyDescent="0.3">
      <c r="B117" s="195"/>
      <c r="C117" s="194" t="s">
        <v>381</v>
      </c>
      <c r="D117" s="194" t="s">
        <v>335</v>
      </c>
      <c r="E117" s="193" t="s">
        <v>1423</v>
      </c>
      <c r="F117" s="381" t="s">
        <v>1422</v>
      </c>
      <c r="G117" s="192" t="s">
        <v>338</v>
      </c>
      <c r="H117" s="191">
        <v>15</v>
      </c>
      <c r="I117" s="380"/>
      <c r="J117" s="380"/>
      <c r="K117" s="381"/>
      <c r="L117" s="184"/>
      <c r="M117" s="414" t="s">
        <v>5</v>
      </c>
      <c r="N117" s="417" t="s">
        <v>37</v>
      </c>
      <c r="O117" s="416">
        <v>0.11799999999999999</v>
      </c>
      <c r="P117" s="416">
        <f t="shared" si="9"/>
        <v>1.77</v>
      </c>
      <c r="Q117" s="416">
        <v>2.7E-4</v>
      </c>
      <c r="R117" s="416">
        <f t="shared" si="10"/>
        <v>4.0499999999999998E-3</v>
      </c>
      <c r="S117" s="416">
        <v>0</v>
      </c>
      <c r="T117" s="415">
        <f t="shared" si="11"/>
        <v>0</v>
      </c>
      <c r="AR117" s="187" t="s">
        <v>154</v>
      </c>
      <c r="AT117" s="187" t="s">
        <v>335</v>
      </c>
      <c r="AU117" s="187" t="s">
        <v>692</v>
      </c>
      <c r="AY117" s="187" t="s">
        <v>146</v>
      </c>
      <c r="BE117" s="190">
        <f t="shared" si="12"/>
        <v>0</v>
      </c>
      <c r="BF117" s="190">
        <f t="shared" si="13"/>
        <v>0</v>
      </c>
      <c r="BG117" s="190">
        <f t="shared" si="14"/>
        <v>0</v>
      </c>
      <c r="BH117" s="190">
        <f t="shared" si="15"/>
        <v>0</v>
      </c>
      <c r="BI117" s="190">
        <f t="shared" si="16"/>
        <v>0</v>
      </c>
      <c r="BJ117" s="187" t="s">
        <v>74</v>
      </c>
      <c r="BK117" s="190">
        <f t="shared" si="17"/>
        <v>0</v>
      </c>
      <c r="BL117" s="187" t="s">
        <v>154</v>
      </c>
      <c r="BM117" s="187" t="s">
        <v>1421</v>
      </c>
    </row>
    <row r="118" spans="2:65" s="376" customFormat="1" ht="22.5" customHeight="1" x14ac:dyDescent="0.3">
      <c r="B118" s="195"/>
      <c r="C118" s="194" t="s">
        <v>385</v>
      </c>
      <c r="D118" s="194" t="s">
        <v>335</v>
      </c>
      <c r="E118" s="193" t="s">
        <v>1420</v>
      </c>
      <c r="F118" s="381" t="s">
        <v>1419</v>
      </c>
      <c r="G118" s="192" t="s">
        <v>470</v>
      </c>
      <c r="H118" s="191">
        <v>4</v>
      </c>
      <c r="I118" s="380"/>
      <c r="J118" s="380"/>
      <c r="K118" s="381"/>
      <c r="L118" s="184"/>
      <c r="M118" s="414" t="s">
        <v>5</v>
      </c>
      <c r="N118" s="417" t="s">
        <v>37</v>
      </c>
      <c r="O118" s="416">
        <v>0.42499999999999999</v>
      </c>
      <c r="P118" s="416">
        <f t="shared" si="9"/>
        <v>1.7</v>
      </c>
      <c r="Q118" s="416">
        <v>0</v>
      </c>
      <c r="R118" s="416">
        <f t="shared" si="10"/>
        <v>0</v>
      </c>
      <c r="S118" s="416">
        <v>0</v>
      </c>
      <c r="T118" s="415">
        <f t="shared" si="11"/>
        <v>0</v>
      </c>
      <c r="AR118" s="187" t="s">
        <v>154</v>
      </c>
      <c r="AT118" s="187" t="s">
        <v>335</v>
      </c>
      <c r="AU118" s="187" t="s">
        <v>692</v>
      </c>
      <c r="AY118" s="187" t="s">
        <v>146</v>
      </c>
      <c r="BE118" s="190">
        <f t="shared" si="12"/>
        <v>0</v>
      </c>
      <c r="BF118" s="190">
        <f t="shared" si="13"/>
        <v>0</v>
      </c>
      <c r="BG118" s="190">
        <f t="shared" si="14"/>
        <v>0</v>
      </c>
      <c r="BH118" s="190">
        <f t="shared" si="15"/>
        <v>0</v>
      </c>
      <c r="BI118" s="190">
        <f t="shared" si="16"/>
        <v>0</v>
      </c>
      <c r="BJ118" s="187" t="s">
        <v>74</v>
      </c>
      <c r="BK118" s="190">
        <f t="shared" si="17"/>
        <v>0</v>
      </c>
      <c r="BL118" s="187" t="s">
        <v>154</v>
      </c>
      <c r="BM118" s="187" t="s">
        <v>1418</v>
      </c>
    </row>
    <row r="119" spans="2:65" s="376" customFormat="1" ht="22.5" customHeight="1" x14ac:dyDescent="0.3">
      <c r="B119" s="195"/>
      <c r="C119" s="194" t="s">
        <v>800</v>
      </c>
      <c r="D119" s="194" t="s">
        <v>335</v>
      </c>
      <c r="E119" s="193" t="s">
        <v>1417</v>
      </c>
      <c r="F119" s="381" t="s">
        <v>1416</v>
      </c>
      <c r="G119" s="192" t="s">
        <v>470</v>
      </c>
      <c r="H119" s="191">
        <v>1</v>
      </c>
      <c r="I119" s="380"/>
      <c r="J119" s="380"/>
      <c r="K119" s="381"/>
      <c r="L119" s="184"/>
      <c r="M119" s="414" t="s">
        <v>5</v>
      </c>
      <c r="N119" s="417" t="s">
        <v>37</v>
      </c>
      <c r="O119" s="416">
        <v>0.42399999999999999</v>
      </c>
      <c r="P119" s="416">
        <f t="shared" si="9"/>
        <v>0.42399999999999999</v>
      </c>
      <c r="Q119" s="416">
        <v>7.6000000000000004E-4</v>
      </c>
      <c r="R119" s="416">
        <f t="shared" si="10"/>
        <v>7.6000000000000004E-4</v>
      </c>
      <c r="S119" s="416">
        <v>0</v>
      </c>
      <c r="T119" s="415">
        <f t="shared" si="11"/>
        <v>0</v>
      </c>
      <c r="AR119" s="187" t="s">
        <v>154</v>
      </c>
      <c r="AT119" s="187" t="s">
        <v>335</v>
      </c>
      <c r="AU119" s="187" t="s">
        <v>692</v>
      </c>
      <c r="AY119" s="187" t="s">
        <v>146</v>
      </c>
      <c r="BE119" s="190">
        <f t="shared" si="12"/>
        <v>0</v>
      </c>
      <c r="BF119" s="190">
        <f t="shared" si="13"/>
        <v>0</v>
      </c>
      <c r="BG119" s="190">
        <f t="shared" si="14"/>
        <v>0</v>
      </c>
      <c r="BH119" s="190">
        <f t="shared" si="15"/>
        <v>0</v>
      </c>
      <c r="BI119" s="190">
        <f t="shared" si="16"/>
        <v>0</v>
      </c>
      <c r="BJ119" s="187" t="s">
        <v>74</v>
      </c>
      <c r="BK119" s="190">
        <f t="shared" si="17"/>
        <v>0</v>
      </c>
      <c r="BL119" s="187" t="s">
        <v>154</v>
      </c>
      <c r="BM119" s="187" t="s">
        <v>1415</v>
      </c>
    </row>
    <row r="120" spans="2:65" s="376" customFormat="1" ht="22.5" customHeight="1" x14ac:dyDescent="0.3">
      <c r="B120" s="195"/>
      <c r="C120" s="194" t="s">
        <v>579</v>
      </c>
      <c r="D120" s="194" t="s">
        <v>335</v>
      </c>
      <c r="E120" s="193" t="s">
        <v>1414</v>
      </c>
      <c r="F120" s="381" t="s">
        <v>1413</v>
      </c>
      <c r="G120" s="192" t="s">
        <v>470</v>
      </c>
      <c r="H120" s="191">
        <v>1</v>
      </c>
      <c r="I120" s="380"/>
      <c r="J120" s="380"/>
      <c r="K120" s="381"/>
      <c r="L120" s="184"/>
      <c r="M120" s="414" t="s">
        <v>5</v>
      </c>
      <c r="N120" s="417" t="s">
        <v>37</v>
      </c>
      <c r="O120" s="416">
        <v>0.16500000000000001</v>
      </c>
      <c r="P120" s="416">
        <f t="shared" si="9"/>
        <v>0.16500000000000001</v>
      </c>
      <c r="Q120" s="416">
        <v>2.9E-4</v>
      </c>
      <c r="R120" s="416">
        <f t="shared" si="10"/>
        <v>2.9E-4</v>
      </c>
      <c r="S120" s="416">
        <v>0</v>
      </c>
      <c r="T120" s="415">
        <f t="shared" si="11"/>
        <v>0</v>
      </c>
      <c r="AR120" s="187" t="s">
        <v>154</v>
      </c>
      <c r="AT120" s="187" t="s">
        <v>335</v>
      </c>
      <c r="AU120" s="187" t="s">
        <v>692</v>
      </c>
      <c r="AY120" s="187" t="s">
        <v>146</v>
      </c>
      <c r="BE120" s="190">
        <f t="shared" si="12"/>
        <v>0</v>
      </c>
      <c r="BF120" s="190">
        <f t="shared" si="13"/>
        <v>0</v>
      </c>
      <c r="BG120" s="190">
        <f t="shared" si="14"/>
        <v>0</v>
      </c>
      <c r="BH120" s="190">
        <f t="shared" si="15"/>
        <v>0</v>
      </c>
      <c r="BI120" s="190">
        <f t="shared" si="16"/>
        <v>0</v>
      </c>
      <c r="BJ120" s="187" t="s">
        <v>74</v>
      </c>
      <c r="BK120" s="190">
        <f t="shared" si="17"/>
        <v>0</v>
      </c>
      <c r="BL120" s="187" t="s">
        <v>154</v>
      </c>
      <c r="BM120" s="187" t="s">
        <v>1412</v>
      </c>
    </row>
    <row r="121" spans="2:65" s="376" customFormat="1" ht="31.5" customHeight="1" x14ac:dyDescent="0.3">
      <c r="B121" s="195"/>
      <c r="C121" s="194" t="s">
        <v>409</v>
      </c>
      <c r="D121" s="194" t="s">
        <v>335</v>
      </c>
      <c r="E121" s="193" t="s">
        <v>1411</v>
      </c>
      <c r="F121" s="381" t="s">
        <v>1410</v>
      </c>
      <c r="G121" s="192" t="s">
        <v>470</v>
      </c>
      <c r="H121" s="191">
        <v>1</v>
      </c>
      <c r="I121" s="380"/>
      <c r="J121" s="380"/>
      <c r="K121" s="381"/>
      <c r="L121" s="184"/>
      <c r="M121" s="414" t="s">
        <v>5</v>
      </c>
      <c r="N121" s="417" t="s">
        <v>37</v>
      </c>
      <c r="O121" s="416">
        <v>0.16</v>
      </c>
      <c r="P121" s="416">
        <f t="shared" si="9"/>
        <v>0.16</v>
      </c>
      <c r="Q121" s="416">
        <v>2.3000000000000001E-4</v>
      </c>
      <c r="R121" s="416">
        <f t="shared" si="10"/>
        <v>2.3000000000000001E-4</v>
      </c>
      <c r="S121" s="416">
        <v>0</v>
      </c>
      <c r="T121" s="415">
        <f t="shared" si="11"/>
        <v>0</v>
      </c>
      <c r="AR121" s="187" t="s">
        <v>154</v>
      </c>
      <c r="AT121" s="187" t="s">
        <v>335</v>
      </c>
      <c r="AU121" s="187" t="s">
        <v>692</v>
      </c>
      <c r="AY121" s="187" t="s">
        <v>146</v>
      </c>
      <c r="BE121" s="190">
        <f t="shared" si="12"/>
        <v>0</v>
      </c>
      <c r="BF121" s="190">
        <f t="shared" si="13"/>
        <v>0</v>
      </c>
      <c r="BG121" s="190">
        <f t="shared" si="14"/>
        <v>0</v>
      </c>
      <c r="BH121" s="190">
        <f t="shared" si="15"/>
        <v>0</v>
      </c>
      <c r="BI121" s="190">
        <f t="shared" si="16"/>
        <v>0</v>
      </c>
      <c r="BJ121" s="187" t="s">
        <v>74</v>
      </c>
      <c r="BK121" s="190">
        <f t="shared" si="17"/>
        <v>0</v>
      </c>
      <c r="BL121" s="187" t="s">
        <v>154</v>
      </c>
      <c r="BM121" s="187" t="s">
        <v>1409</v>
      </c>
    </row>
    <row r="122" spans="2:65" s="376" customFormat="1" ht="31.5" customHeight="1" x14ac:dyDescent="0.3">
      <c r="B122" s="195"/>
      <c r="C122" s="194" t="s">
        <v>153</v>
      </c>
      <c r="D122" s="194" t="s">
        <v>335</v>
      </c>
      <c r="E122" s="193" t="s">
        <v>1408</v>
      </c>
      <c r="F122" s="381" t="s">
        <v>1407</v>
      </c>
      <c r="G122" s="192" t="s">
        <v>470</v>
      </c>
      <c r="H122" s="191">
        <v>1</v>
      </c>
      <c r="I122" s="380"/>
      <c r="J122" s="380"/>
      <c r="K122" s="381"/>
      <c r="L122" s="184"/>
      <c r="M122" s="414" t="s">
        <v>5</v>
      </c>
      <c r="N122" s="417" t="s">
        <v>37</v>
      </c>
      <c r="O122" s="416">
        <v>0.2</v>
      </c>
      <c r="P122" s="416">
        <f t="shared" si="9"/>
        <v>0.2</v>
      </c>
      <c r="Q122" s="416">
        <v>3.5E-4</v>
      </c>
      <c r="R122" s="416">
        <f t="shared" si="10"/>
        <v>3.5E-4</v>
      </c>
      <c r="S122" s="416">
        <v>0</v>
      </c>
      <c r="T122" s="415">
        <f t="shared" si="11"/>
        <v>0</v>
      </c>
      <c r="AR122" s="187" t="s">
        <v>154</v>
      </c>
      <c r="AT122" s="187" t="s">
        <v>335</v>
      </c>
      <c r="AU122" s="187" t="s">
        <v>692</v>
      </c>
      <c r="AY122" s="187" t="s">
        <v>146</v>
      </c>
      <c r="BE122" s="190">
        <f t="shared" si="12"/>
        <v>0</v>
      </c>
      <c r="BF122" s="190">
        <f t="shared" si="13"/>
        <v>0</v>
      </c>
      <c r="BG122" s="190">
        <f t="shared" si="14"/>
        <v>0</v>
      </c>
      <c r="BH122" s="190">
        <f t="shared" si="15"/>
        <v>0</v>
      </c>
      <c r="BI122" s="190">
        <f t="shared" si="16"/>
        <v>0</v>
      </c>
      <c r="BJ122" s="187" t="s">
        <v>74</v>
      </c>
      <c r="BK122" s="190">
        <f t="shared" si="17"/>
        <v>0</v>
      </c>
      <c r="BL122" s="187" t="s">
        <v>154</v>
      </c>
      <c r="BM122" s="187" t="s">
        <v>1406</v>
      </c>
    </row>
    <row r="123" spans="2:65" s="376" customFormat="1" ht="31.5" customHeight="1" x14ac:dyDescent="0.3">
      <c r="B123" s="195"/>
      <c r="C123" s="194" t="s">
        <v>413</v>
      </c>
      <c r="D123" s="194" t="s">
        <v>335</v>
      </c>
      <c r="E123" s="193" t="s">
        <v>1405</v>
      </c>
      <c r="F123" s="381" t="s">
        <v>1404</v>
      </c>
      <c r="G123" s="192" t="s">
        <v>470</v>
      </c>
      <c r="H123" s="191">
        <v>7</v>
      </c>
      <c r="I123" s="380"/>
      <c r="J123" s="380"/>
      <c r="K123" s="381"/>
      <c r="L123" s="184"/>
      <c r="M123" s="414" t="s">
        <v>5</v>
      </c>
      <c r="N123" s="417" t="s">
        <v>37</v>
      </c>
      <c r="O123" s="416">
        <v>0.22</v>
      </c>
      <c r="P123" s="416">
        <f t="shared" si="9"/>
        <v>1.54</v>
      </c>
      <c r="Q123" s="416">
        <v>5.5000000000000003E-4</v>
      </c>
      <c r="R123" s="416">
        <f t="shared" si="10"/>
        <v>3.8500000000000001E-3</v>
      </c>
      <c r="S123" s="416">
        <v>0</v>
      </c>
      <c r="T123" s="415">
        <f t="shared" si="11"/>
        <v>0</v>
      </c>
      <c r="AR123" s="187" t="s">
        <v>154</v>
      </c>
      <c r="AT123" s="187" t="s">
        <v>335</v>
      </c>
      <c r="AU123" s="187" t="s">
        <v>692</v>
      </c>
      <c r="AY123" s="187" t="s">
        <v>146</v>
      </c>
      <c r="BE123" s="190">
        <f t="shared" si="12"/>
        <v>0</v>
      </c>
      <c r="BF123" s="190">
        <f t="shared" si="13"/>
        <v>0</v>
      </c>
      <c r="BG123" s="190">
        <f t="shared" si="14"/>
        <v>0</v>
      </c>
      <c r="BH123" s="190">
        <f t="shared" si="15"/>
        <v>0</v>
      </c>
      <c r="BI123" s="190">
        <f t="shared" si="16"/>
        <v>0</v>
      </c>
      <c r="BJ123" s="187" t="s">
        <v>74</v>
      </c>
      <c r="BK123" s="190">
        <f t="shared" si="17"/>
        <v>0</v>
      </c>
      <c r="BL123" s="187" t="s">
        <v>154</v>
      </c>
      <c r="BM123" s="187" t="s">
        <v>1403</v>
      </c>
    </row>
    <row r="124" spans="2:65" s="376" customFormat="1" ht="31.5" customHeight="1" x14ac:dyDescent="0.3">
      <c r="B124" s="195"/>
      <c r="C124" s="194" t="s">
        <v>417</v>
      </c>
      <c r="D124" s="194" t="s">
        <v>335</v>
      </c>
      <c r="E124" s="193" t="s">
        <v>1402</v>
      </c>
      <c r="F124" s="381" t="s">
        <v>1401</v>
      </c>
      <c r="G124" s="192" t="s">
        <v>470</v>
      </c>
      <c r="H124" s="191">
        <v>2</v>
      </c>
      <c r="I124" s="380"/>
      <c r="J124" s="380"/>
      <c r="K124" s="381"/>
      <c r="L124" s="184"/>
      <c r="M124" s="414" t="s">
        <v>5</v>
      </c>
      <c r="N124" s="417" t="s">
        <v>37</v>
      </c>
      <c r="O124" s="416">
        <v>0.41</v>
      </c>
      <c r="P124" s="416">
        <f t="shared" si="9"/>
        <v>0.82</v>
      </c>
      <c r="Q124" s="416">
        <v>1.8600000000000001E-3</v>
      </c>
      <c r="R124" s="416">
        <f t="shared" si="10"/>
        <v>3.7200000000000002E-3</v>
      </c>
      <c r="S124" s="416">
        <v>0</v>
      </c>
      <c r="T124" s="415">
        <f t="shared" si="11"/>
        <v>0</v>
      </c>
      <c r="AR124" s="187" t="s">
        <v>154</v>
      </c>
      <c r="AT124" s="187" t="s">
        <v>335</v>
      </c>
      <c r="AU124" s="187" t="s">
        <v>692</v>
      </c>
      <c r="AY124" s="187" t="s">
        <v>146</v>
      </c>
      <c r="BE124" s="190">
        <f t="shared" si="12"/>
        <v>0</v>
      </c>
      <c r="BF124" s="190">
        <f t="shared" si="13"/>
        <v>0</v>
      </c>
      <c r="BG124" s="190">
        <f t="shared" si="14"/>
        <v>0</v>
      </c>
      <c r="BH124" s="190">
        <f t="shared" si="15"/>
        <v>0</v>
      </c>
      <c r="BI124" s="190">
        <f t="shared" si="16"/>
        <v>0</v>
      </c>
      <c r="BJ124" s="187" t="s">
        <v>74</v>
      </c>
      <c r="BK124" s="190">
        <f t="shared" si="17"/>
        <v>0</v>
      </c>
      <c r="BL124" s="187" t="s">
        <v>154</v>
      </c>
      <c r="BM124" s="187" t="s">
        <v>1400</v>
      </c>
    </row>
    <row r="125" spans="2:65" s="376" customFormat="1" ht="22.5" customHeight="1" x14ac:dyDescent="0.3">
      <c r="B125" s="195"/>
      <c r="C125" s="194" t="s">
        <v>605</v>
      </c>
      <c r="D125" s="194" t="s">
        <v>335</v>
      </c>
      <c r="E125" s="193" t="s">
        <v>1399</v>
      </c>
      <c r="F125" s="381" t="s">
        <v>1398</v>
      </c>
      <c r="G125" s="192" t="s">
        <v>470</v>
      </c>
      <c r="H125" s="191">
        <v>2</v>
      </c>
      <c r="I125" s="380"/>
      <c r="J125" s="380"/>
      <c r="K125" s="381"/>
      <c r="L125" s="184"/>
      <c r="M125" s="414" t="s">
        <v>5</v>
      </c>
      <c r="N125" s="417" t="s">
        <v>37</v>
      </c>
      <c r="O125" s="416">
        <v>0.22</v>
      </c>
      <c r="P125" s="416">
        <f t="shared" si="9"/>
        <v>0.44</v>
      </c>
      <c r="Q125" s="416">
        <v>2.4000000000000001E-4</v>
      </c>
      <c r="R125" s="416">
        <f t="shared" si="10"/>
        <v>4.8000000000000001E-4</v>
      </c>
      <c r="S125" s="416">
        <v>0</v>
      </c>
      <c r="T125" s="415">
        <f t="shared" si="11"/>
        <v>0</v>
      </c>
      <c r="AR125" s="187" t="s">
        <v>154</v>
      </c>
      <c r="AT125" s="187" t="s">
        <v>335</v>
      </c>
      <c r="AU125" s="187" t="s">
        <v>692</v>
      </c>
      <c r="AY125" s="187" t="s">
        <v>146</v>
      </c>
      <c r="BE125" s="190">
        <f t="shared" si="12"/>
        <v>0</v>
      </c>
      <c r="BF125" s="190">
        <f t="shared" si="13"/>
        <v>0</v>
      </c>
      <c r="BG125" s="190">
        <f t="shared" si="14"/>
        <v>0</v>
      </c>
      <c r="BH125" s="190">
        <f t="shared" si="15"/>
        <v>0</v>
      </c>
      <c r="BI125" s="190">
        <f t="shared" si="16"/>
        <v>0</v>
      </c>
      <c r="BJ125" s="187" t="s">
        <v>74</v>
      </c>
      <c r="BK125" s="190">
        <f t="shared" si="17"/>
        <v>0</v>
      </c>
      <c r="BL125" s="187" t="s">
        <v>154</v>
      </c>
      <c r="BM125" s="187" t="s">
        <v>1397</v>
      </c>
    </row>
    <row r="126" spans="2:65" s="376" customFormat="1" ht="22.5" customHeight="1" x14ac:dyDescent="0.3">
      <c r="B126" s="195"/>
      <c r="C126" s="194" t="s">
        <v>613</v>
      </c>
      <c r="D126" s="194" t="s">
        <v>335</v>
      </c>
      <c r="E126" s="193" t="s">
        <v>1396</v>
      </c>
      <c r="F126" s="381" t="s">
        <v>1395</v>
      </c>
      <c r="G126" s="192" t="s">
        <v>470</v>
      </c>
      <c r="H126" s="191">
        <v>1</v>
      </c>
      <c r="I126" s="380"/>
      <c r="J126" s="380"/>
      <c r="K126" s="381"/>
      <c r="L126" s="184"/>
      <c r="M126" s="414" t="s">
        <v>5</v>
      </c>
      <c r="N126" s="417" t="s">
        <v>37</v>
      </c>
      <c r="O126" s="416">
        <v>0.22</v>
      </c>
      <c r="P126" s="416">
        <f t="shared" si="9"/>
        <v>0.22</v>
      </c>
      <c r="Q126" s="416">
        <v>2.4000000000000001E-4</v>
      </c>
      <c r="R126" s="416">
        <f t="shared" si="10"/>
        <v>2.4000000000000001E-4</v>
      </c>
      <c r="S126" s="416">
        <v>0</v>
      </c>
      <c r="T126" s="415">
        <f t="shared" si="11"/>
        <v>0</v>
      </c>
      <c r="AR126" s="187" t="s">
        <v>154</v>
      </c>
      <c r="AT126" s="187" t="s">
        <v>335</v>
      </c>
      <c r="AU126" s="187" t="s">
        <v>692</v>
      </c>
      <c r="AY126" s="187" t="s">
        <v>146</v>
      </c>
      <c r="BE126" s="190">
        <f t="shared" si="12"/>
        <v>0</v>
      </c>
      <c r="BF126" s="190">
        <f t="shared" si="13"/>
        <v>0</v>
      </c>
      <c r="BG126" s="190">
        <f t="shared" si="14"/>
        <v>0</v>
      </c>
      <c r="BH126" s="190">
        <f t="shared" si="15"/>
        <v>0</v>
      </c>
      <c r="BI126" s="190">
        <f t="shared" si="16"/>
        <v>0</v>
      </c>
      <c r="BJ126" s="187" t="s">
        <v>74</v>
      </c>
      <c r="BK126" s="190">
        <f t="shared" si="17"/>
        <v>0</v>
      </c>
      <c r="BL126" s="187" t="s">
        <v>154</v>
      </c>
      <c r="BM126" s="187" t="s">
        <v>1394</v>
      </c>
    </row>
    <row r="127" spans="2:65" s="376" customFormat="1" ht="31.5" customHeight="1" x14ac:dyDescent="0.3">
      <c r="B127" s="195"/>
      <c r="C127" s="194" t="s">
        <v>617</v>
      </c>
      <c r="D127" s="194" t="s">
        <v>335</v>
      </c>
      <c r="E127" s="193" t="s">
        <v>1956</v>
      </c>
      <c r="F127" s="381" t="s">
        <v>1955</v>
      </c>
      <c r="G127" s="192" t="s">
        <v>470</v>
      </c>
      <c r="H127" s="191">
        <v>3</v>
      </c>
      <c r="I127" s="380"/>
      <c r="J127" s="380"/>
      <c r="K127" s="381"/>
      <c r="L127" s="184"/>
      <c r="M127" s="414" t="s">
        <v>5</v>
      </c>
      <c r="N127" s="417" t="s">
        <v>37</v>
      </c>
      <c r="O127" s="416">
        <v>0.39300000000000002</v>
      </c>
      <c r="P127" s="416">
        <f t="shared" si="9"/>
        <v>1.179</v>
      </c>
      <c r="Q127" s="416">
        <v>1.4400000000000001E-3</v>
      </c>
      <c r="R127" s="416">
        <f t="shared" si="10"/>
        <v>4.3200000000000001E-3</v>
      </c>
      <c r="S127" s="416">
        <v>0</v>
      </c>
      <c r="T127" s="415">
        <f t="shared" si="11"/>
        <v>0</v>
      </c>
      <c r="AR127" s="187" t="s">
        <v>154</v>
      </c>
      <c r="AT127" s="187" t="s">
        <v>335</v>
      </c>
      <c r="AU127" s="187" t="s">
        <v>692</v>
      </c>
      <c r="AY127" s="187" t="s">
        <v>146</v>
      </c>
      <c r="BE127" s="190">
        <f t="shared" si="12"/>
        <v>0</v>
      </c>
      <c r="BF127" s="190">
        <f t="shared" si="13"/>
        <v>0</v>
      </c>
      <c r="BG127" s="190">
        <f t="shared" si="14"/>
        <v>0</v>
      </c>
      <c r="BH127" s="190">
        <f t="shared" si="15"/>
        <v>0</v>
      </c>
      <c r="BI127" s="190">
        <f t="shared" si="16"/>
        <v>0</v>
      </c>
      <c r="BJ127" s="187" t="s">
        <v>74</v>
      </c>
      <c r="BK127" s="190">
        <f t="shared" si="17"/>
        <v>0</v>
      </c>
      <c r="BL127" s="187" t="s">
        <v>154</v>
      </c>
      <c r="BM127" s="187" t="s">
        <v>1954</v>
      </c>
    </row>
    <row r="128" spans="2:65" s="376" customFormat="1" ht="31.5" customHeight="1" x14ac:dyDescent="0.3">
      <c r="B128" s="195"/>
      <c r="C128" s="194" t="s">
        <v>786</v>
      </c>
      <c r="D128" s="194" t="s">
        <v>335</v>
      </c>
      <c r="E128" s="193" t="s">
        <v>1953</v>
      </c>
      <c r="F128" s="381" t="s">
        <v>1952</v>
      </c>
      <c r="G128" s="192" t="s">
        <v>470</v>
      </c>
      <c r="H128" s="191">
        <v>1</v>
      </c>
      <c r="I128" s="380"/>
      <c r="J128" s="380"/>
      <c r="K128" s="381"/>
      <c r="L128" s="184"/>
      <c r="M128" s="414" t="s">
        <v>5</v>
      </c>
      <c r="N128" s="417" t="s">
        <v>37</v>
      </c>
      <c r="O128" s="416">
        <v>0.46</v>
      </c>
      <c r="P128" s="416">
        <f t="shared" si="9"/>
        <v>0.46</v>
      </c>
      <c r="Q128" s="416">
        <v>4.8500000000000001E-3</v>
      </c>
      <c r="R128" s="416">
        <f t="shared" si="10"/>
        <v>4.8500000000000001E-3</v>
      </c>
      <c r="S128" s="416">
        <v>0</v>
      </c>
      <c r="T128" s="415">
        <f t="shared" si="11"/>
        <v>0</v>
      </c>
      <c r="AR128" s="187" t="s">
        <v>154</v>
      </c>
      <c r="AT128" s="187" t="s">
        <v>335</v>
      </c>
      <c r="AU128" s="187" t="s">
        <v>692</v>
      </c>
      <c r="AY128" s="187" t="s">
        <v>146</v>
      </c>
      <c r="BE128" s="190">
        <f t="shared" si="12"/>
        <v>0</v>
      </c>
      <c r="BF128" s="190">
        <f t="shared" si="13"/>
        <v>0</v>
      </c>
      <c r="BG128" s="190">
        <f t="shared" si="14"/>
        <v>0</v>
      </c>
      <c r="BH128" s="190">
        <f t="shared" si="15"/>
        <v>0</v>
      </c>
      <c r="BI128" s="190">
        <f t="shared" si="16"/>
        <v>0</v>
      </c>
      <c r="BJ128" s="187" t="s">
        <v>74</v>
      </c>
      <c r="BK128" s="190">
        <f t="shared" si="17"/>
        <v>0</v>
      </c>
      <c r="BL128" s="187" t="s">
        <v>154</v>
      </c>
      <c r="BM128" s="187" t="s">
        <v>1951</v>
      </c>
    </row>
    <row r="129" spans="2:65" s="376" customFormat="1" ht="22.5" customHeight="1" x14ac:dyDescent="0.3">
      <c r="B129" s="195"/>
      <c r="C129" s="194" t="s">
        <v>593</v>
      </c>
      <c r="D129" s="194" t="s">
        <v>335</v>
      </c>
      <c r="E129" s="193" t="s">
        <v>1393</v>
      </c>
      <c r="F129" s="381" t="s">
        <v>1392</v>
      </c>
      <c r="G129" s="192" t="s">
        <v>338</v>
      </c>
      <c r="H129" s="191">
        <v>90</v>
      </c>
      <c r="I129" s="380"/>
      <c r="J129" s="380"/>
      <c r="K129" s="381"/>
      <c r="L129" s="184"/>
      <c r="M129" s="414" t="s">
        <v>5</v>
      </c>
      <c r="N129" s="417" t="s">
        <v>37</v>
      </c>
      <c r="O129" s="416">
        <v>6.7000000000000004E-2</v>
      </c>
      <c r="P129" s="416">
        <f t="shared" si="9"/>
        <v>6.03</v>
      </c>
      <c r="Q129" s="416">
        <v>1.9000000000000001E-4</v>
      </c>
      <c r="R129" s="416">
        <f t="shared" si="10"/>
        <v>1.7100000000000001E-2</v>
      </c>
      <c r="S129" s="416">
        <v>0</v>
      </c>
      <c r="T129" s="415">
        <f t="shared" si="11"/>
        <v>0</v>
      </c>
      <c r="AR129" s="187" t="s">
        <v>154</v>
      </c>
      <c r="AT129" s="187" t="s">
        <v>335</v>
      </c>
      <c r="AU129" s="187" t="s">
        <v>692</v>
      </c>
      <c r="AY129" s="187" t="s">
        <v>146</v>
      </c>
      <c r="BE129" s="190">
        <f t="shared" si="12"/>
        <v>0</v>
      </c>
      <c r="BF129" s="190">
        <f t="shared" si="13"/>
        <v>0</v>
      </c>
      <c r="BG129" s="190">
        <f t="shared" si="14"/>
        <v>0</v>
      </c>
      <c r="BH129" s="190">
        <f t="shared" si="15"/>
        <v>0</v>
      </c>
      <c r="BI129" s="190">
        <f t="shared" si="16"/>
        <v>0</v>
      </c>
      <c r="BJ129" s="187" t="s">
        <v>74</v>
      </c>
      <c r="BK129" s="190">
        <f t="shared" si="17"/>
        <v>0</v>
      </c>
      <c r="BL129" s="187" t="s">
        <v>154</v>
      </c>
      <c r="BM129" s="187" t="s">
        <v>1391</v>
      </c>
    </row>
    <row r="130" spans="2:65" s="376" customFormat="1" ht="22.5" customHeight="1" x14ac:dyDescent="0.3">
      <c r="B130" s="195"/>
      <c r="C130" s="194" t="s">
        <v>597</v>
      </c>
      <c r="D130" s="194" t="s">
        <v>335</v>
      </c>
      <c r="E130" s="193" t="s">
        <v>1390</v>
      </c>
      <c r="F130" s="381" t="s">
        <v>1389</v>
      </c>
      <c r="G130" s="192" t="s">
        <v>338</v>
      </c>
      <c r="H130" s="191">
        <v>150</v>
      </c>
      <c r="I130" s="380"/>
      <c r="J130" s="380"/>
      <c r="K130" s="381"/>
      <c r="L130" s="184"/>
      <c r="M130" s="414" t="s">
        <v>5</v>
      </c>
      <c r="N130" s="417" t="s">
        <v>37</v>
      </c>
      <c r="O130" s="416">
        <v>8.2000000000000003E-2</v>
      </c>
      <c r="P130" s="416">
        <f t="shared" si="9"/>
        <v>12.3</v>
      </c>
      <c r="Q130" s="416">
        <v>1.0000000000000001E-5</v>
      </c>
      <c r="R130" s="416">
        <f t="shared" si="10"/>
        <v>1.5E-3</v>
      </c>
      <c r="S130" s="416">
        <v>0</v>
      </c>
      <c r="T130" s="415">
        <f t="shared" si="11"/>
        <v>0</v>
      </c>
      <c r="AR130" s="187" t="s">
        <v>74</v>
      </c>
      <c r="AT130" s="187" t="s">
        <v>335</v>
      </c>
      <c r="AU130" s="187" t="s">
        <v>692</v>
      </c>
      <c r="AY130" s="187" t="s">
        <v>146</v>
      </c>
      <c r="BE130" s="190">
        <f t="shared" si="12"/>
        <v>0</v>
      </c>
      <c r="BF130" s="190">
        <f t="shared" si="13"/>
        <v>0</v>
      </c>
      <c r="BG130" s="190">
        <f t="shared" si="14"/>
        <v>0</v>
      </c>
      <c r="BH130" s="190">
        <f t="shared" si="15"/>
        <v>0</v>
      </c>
      <c r="BI130" s="190">
        <f t="shared" si="16"/>
        <v>0</v>
      </c>
      <c r="BJ130" s="187" t="s">
        <v>74</v>
      </c>
      <c r="BK130" s="190">
        <f t="shared" si="17"/>
        <v>0</v>
      </c>
      <c r="BL130" s="187" t="s">
        <v>74</v>
      </c>
      <c r="BM130" s="187" t="s">
        <v>1388</v>
      </c>
    </row>
    <row r="131" spans="2:65" s="376" customFormat="1" ht="31.5" customHeight="1" x14ac:dyDescent="0.3">
      <c r="B131" s="195"/>
      <c r="C131" s="194" t="s">
        <v>601</v>
      </c>
      <c r="D131" s="194" t="s">
        <v>335</v>
      </c>
      <c r="E131" s="193" t="s">
        <v>1387</v>
      </c>
      <c r="F131" s="381" t="s">
        <v>1386</v>
      </c>
      <c r="G131" s="192" t="s">
        <v>470</v>
      </c>
      <c r="H131" s="191">
        <v>2</v>
      </c>
      <c r="I131" s="380"/>
      <c r="J131" s="380"/>
      <c r="K131" s="381"/>
      <c r="L131" s="184"/>
      <c r="M131" s="414" t="s">
        <v>5</v>
      </c>
      <c r="N131" s="417" t="s">
        <v>37</v>
      </c>
      <c r="O131" s="416">
        <v>0.38100000000000001</v>
      </c>
      <c r="P131" s="416">
        <f t="shared" si="9"/>
        <v>0.76200000000000001</v>
      </c>
      <c r="Q131" s="416">
        <v>6.0999999999999997E-4</v>
      </c>
      <c r="R131" s="416">
        <f t="shared" si="10"/>
        <v>1.2199999999999999E-3</v>
      </c>
      <c r="S131" s="416">
        <v>0</v>
      </c>
      <c r="T131" s="415">
        <f t="shared" si="11"/>
        <v>0</v>
      </c>
      <c r="AR131" s="187" t="s">
        <v>154</v>
      </c>
      <c r="AT131" s="187" t="s">
        <v>335</v>
      </c>
      <c r="AU131" s="187" t="s">
        <v>692</v>
      </c>
      <c r="AY131" s="187" t="s">
        <v>146</v>
      </c>
      <c r="BE131" s="190">
        <f t="shared" si="12"/>
        <v>0</v>
      </c>
      <c r="BF131" s="190">
        <f t="shared" si="13"/>
        <v>0</v>
      </c>
      <c r="BG131" s="190">
        <f t="shared" si="14"/>
        <v>0</v>
      </c>
      <c r="BH131" s="190">
        <f t="shared" si="15"/>
        <v>0</v>
      </c>
      <c r="BI131" s="190">
        <f t="shared" si="16"/>
        <v>0</v>
      </c>
      <c r="BJ131" s="187" t="s">
        <v>74</v>
      </c>
      <c r="BK131" s="190">
        <f t="shared" si="17"/>
        <v>0</v>
      </c>
      <c r="BL131" s="187" t="s">
        <v>154</v>
      </c>
      <c r="BM131" s="187" t="s">
        <v>1385</v>
      </c>
    </row>
    <row r="132" spans="2:65" s="376" customFormat="1" ht="31.5" customHeight="1" x14ac:dyDescent="0.3">
      <c r="B132" s="195"/>
      <c r="C132" s="194" t="s">
        <v>795</v>
      </c>
      <c r="D132" s="194" t="s">
        <v>335</v>
      </c>
      <c r="E132" s="193" t="s">
        <v>1384</v>
      </c>
      <c r="F132" s="381" t="s">
        <v>1383</v>
      </c>
      <c r="G132" s="192" t="s">
        <v>470</v>
      </c>
      <c r="H132" s="191">
        <v>5</v>
      </c>
      <c r="I132" s="380"/>
      <c r="J132" s="380"/>
      <c r="K132" s="381"/>
      <c r="L132" s="184"/>
      <c r="M132" s="414" t="s">
        <v>5</v>
      </c>
      <c r="N132" s="413" t="s">
        <v>37</v>
      </c>
      <c r="O132" s="412">
        <v>0.433</v>
      </c>
      <c r="P132" s="412">
        <f t="shared" si="9"/>
        <v>2.165</v>
      </c>
      <c r="Q132" s="412">
        <v>1.47E-3</v>
      </c>
      <c r="R132" s="412">
        <f t="shared" si="10"/>
        <v>7.3499999999999998E-3</v>
      </c>
      <c r="S132" s="412">
        <v>0</v>
      </c>
      <c r="T132" s="411">
        <f t="shared" si="11"/>
        <v>0</v>
      </c>
      <c r="AR132" s="187" t="s">
        <v>154</v>
      </c>
      <c r="AT132" s="187" t="s">
        <v>335</v>
      </c>
      <c r="AU132" s="187" t="s">
        <v>692</v>
      </c>
      <c r="AY132" s="187" t="s">
        <v>146</v>
      </c>
      <c r="BE132" s="190">
        <f t="shared" si="12"/>
        <v>0</v>
      </c>
      <c r="BF132" s="190">
        <f t="shared" si="13"/>
        <v>0</v>
      </c>
      <c r="BG132" s="190">
        <f t="shared" si="14"/>
        <v>0</v>
      </c>
      <c r="BH132" s="190">
        <f t="shared" si="15"/>
        <v>0</v>
      </c>
      <c r="BI132" s="190">
        <f t="shared" si="16"/>
        <v>0</v>
      </c>
      <c r="BJ132" s="187" t="s">
        <v>74</v>
      </c>
      <c r="BK132" s="190">
        <f t="shared" si="17"/>
        <v>0</v>
      </c>
      <c r="BL132" s="187" t="s">
        <v>154</v>
      </c>
      <c r="BM132" s="187" t="s">
        <v>1382</v>
      </c>
    </row>
    <row r="133" spans="2:65" s="376" customFormat="1" ht="6.95" customHeight="1" x14ac:dyDescent="0.3">
      <c r="B133" s="186"/>
      <c r="C133" s="185"/>
      <c r="D133" s="185"/>
      <c r="E133" s="185"/>
      <c r="F133" s="185"/>
      <c r="G133" s="185"/>
      <c r="H133" s="185"/>
      <c r="I133" s="185"/>
      <c r="J133" s="185"/>
      <c r="K133" s="185"/>
      <c r="L133" s="184"/>
    </row>
  </sheetData>
  <autoFilter ref="C82:K13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"/>
  <sheetViews>
    <sheetView showGridLines="0" topLeftCell="D1" workbookViewId="0">
      <pane ySplit="1" topLeftCell="A59" activePane="bottomLeft" state="frozen"/>
      <selection activeCell="I93" sqref="I93:K270"/>
      <selection pane="bottomLeft" activeCell="J68" sqref="J68"/>
    </sheetView>
  </sheetViews>
  <sheetFormatPr defaultRowHeight="13.5" x14ac:dyDescent="0.3"/>
  <cols>
    <col min="1" max="1" width="8.33203125" style="377" customWidth="1"/>
    <col min="2" max="2" width="1.6640625" style="377" customWidth="1"/>
    <col min="3" max="3" width="4.1640625" style="377" customWidth="1"/>
    <col min="4" max="4" width="4.33203125" style="377" customWidth="1"/>
    <col min="5" max="5" width="17.1640625" style="377" customWidth="1"/>
    <col min="6" max="6" width="75" style="377" customWidth="1"/>
    <col min="7" max="7" width="8.6640625" style="377" customWidth="1"/>
    <col min="8" max="8" width="11.1640625" style="377" customWidth="1"/>
    <col min="9" max="9" width="12.6640625" style="377" customWidth="1"/>
    <col min="10" max="10" width="23.5" style="377" customWidth="1"/>
    <col min="11" max="11" width="15.5" style="377" customWidth="1"/>
    <col min="12" max="18" width="9.33203125" style="377"/>
    <col min="19" max="19" width="8.1640625" style="377" hidden="1" customWidth="1"/>
    <col min="20" max="20" width="29.6640625" style="377" hidden="1" customWidth="1"/>
    <col min="21" max="21" width="16.33203125" style="377" hidden="1" customWidth="1"/>
    <col min="22" max="22" width="12.33203125" style="377" customWidth="1"/>
    <col min="23" max="23" width="16.33203125" style="377" customWidth="1"/>
    <col min="24" max="24" width="12.33203125" style="377" customWidth="1"/>
    <col min="25" max="25" width="15" style="377" customWidth="1"/>
    <col min="26" max="26" width="11" style="377" customWidth="1"/>
    <col min="27" max="27" width="15" style="377" customWidth="1"/>
    <col min="28" max="28" width="16.33203125" style="377" customWidth="1"/>
    <col min="29" max="29" width="11" style="377" customWidth="1"/>
    <col min="30" max="30" width="15" style="377" customWidth="1"/>
    <col min="31" max="31" width="16.33203125" style="377" customWidth="1"/>
    <col min="32" max="16384" width="9.33203125" style="377"/>
  </cols>
  <sheetData>
    <row r="1" spans="1:70" ht="21.75" customHeight="1" x14ac:dyDescent="0.3">
      <c r="A1" s="221"/>
      <c r="B1" s="484"/>
      <c r="C1" s="484"/>
      <c r="D1" s="483" t="s">
        <v>1</v>
      </c>
      <c r="E1" s="484"/>
      <c r="F1" s="482" t="s">
        <v>116</v>
      </c>
      <c r="G1" s="563" t="s">
        <v>117</v>
      </c>
      <c r="H1" s="563"/>
      <c r="I1" s="484"/>
      <c r="J1" s="482" t="s">
        <v>118</v>
      </c>
      <c r="K1" s="483" t="s">
        <v>119</v>
      </c>
      <c r="L1" s="482" t="s">
        <v>120</v>
      </c>
      <c r="M1" s="482"/>
      <c r="N1" s="482"/>
      <c r="O1" s="482"/>
      <c r="P1" s="482"/>
      <c r="Q1" s="482"/>
      <c r="R1" s="482"/>
      <c r="S1" s="482"/>
      <c r="T1" s="482"/>
      <c r="U1" s="481"/>
      <c r="V1" s="481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</row>
    <row r="2" spans="1:70" ht="36.950000000000003" customHeight="1" x14ac:dyDescent="0.3">
      <c r="L2" s="564" t="s">
        <v>8</v>
      </c>
      <c r="M2" s="555"/>
      <c r="N2" s="555"/>
      <c r="O2" s="555"/>
      <c r="P2" s="555"/>
      <c r="Q2" s="555"/>
      <c r="R2" s="555"/>
      <c r="S2" s="555"/>
      <c r="T2" s="555"/>
      <c r="U2" s="555"/>
      <c r="V2" s="555"/>
      <c r="AT2" s="187" t="s">
        <v>1637</v>
      </c>
    </row>
    <row r="3" spans="1:70" ht="6.95" customHeight="1" x14ac:dyDescent="0.3">
      <c r="B3" s="219"/>
      <c r="C3" s="218"/>
      <c r="D3" s="218"/>
      <c r="E3" s="218"/>
      <c r="F3" s="218"/>
      <c r="G3" s="218"/>
      <c r="H3" s="218"/>
      <c r="I3" s="218"/>
      <c r="J3" s="218"/>
      <c r="K3" s="217"/>
      <c r="AT3" s="187" t="s">
        <v>76</v>
      </c>
    </row>
    <row r="4" spans="1:70" ht="36.950000000000003" customHeight="1" x14ac:dyDescent="0.3">
      <c r="B4" s="216"/>
      <c r="C4" s="215"/>
      <c r="D4" s="470" t="s">
        <v>121</v>
      </c>
      <c r="E4" s="215"/>
      <c r="F4" s="215"/>
      <c r="G4" s="215"/>
      <c r="H4" s="215"/>
      <c r="I4" s="215"/>
      <c r="J4" s="215"/>
      <c r="K4" s="214"/>
      <c r="M4" s="480" t="s">
        <v>13</v>
      </c>
      <c r="AT4" s="187" t="s">
        <v>6</v>
      </c>
    </row>
    <row r="5" spans="1:70" ht="6.95" customHeight="1" x14ac:dyDescent="0.3">
      <c r="B5" s="216"/>
      <c r="C5" s="215"/>
      <c r="D5" s="215"/>
      <c r="E5" s="215"/>
      <c r="F5" s="215"/>
      <c r="G5" s="215"/>
      <c r="H5" s="215"/>
      <c r="I5" s="215"/>
      <c r="J5" s="215"/>
      <c r="K5" s="214"/>
    </row>
    <row r="6" spans="1:70" ht="15" x14ac:dyDescent="0.3">
      <c r="B6" s="216"/>
      <c r="C6" s="215"/>
      <c r="D6" s="467" t="s">
        <v>17</v>
      </c>
      <c r="E6" s="215"/>
      <c r="F6" s="215"/>
      <c r="G6" s="215"/>
      <c r="H6" s="215"/>
      <c r="I6" s="215"/>
      <c r="J6" s="215"/>
      <c r="K6" s="214"/>
    </row>
    <row r="7" spans="1:70" ht="22.5" customHeight="1" x14ac:dyDescent="0.3">
      <c r="B7" s="216"/>
      <c r="C7" s="215"/>
      <c r="D7" s="215"/>
      <c r="E7" s="565"/>
      <c r="F7" s="566"/>
      <c r="G7" s="566"/>
      <c r="H7" s="566"/>
      <c r="I7" s="215"/>
      <c r="J7" s="215"/>
      <c r="K7" s="214"/>
    </row>
    <row r="8" spans="1:70" s="376" customFormat="1" ht="15" x14ac:dyDescent="0.3">
      <c r="B8" s="184"/>
      <c r="C8" s="378"/>
      <c r="D8" s="467" t="s">
        <v>122</v>
      </c>
      <c r="E8" s="378"/>
      <c r="F8" s="378"/>
      <c r="G8" s="378"/>
      <c r="H8" s="378"/>
      <c r="I8" s="378"/>
      <c r="J8" s="378"/>
      <c r="K8" s="203"/>
    </row>
    <row r="9" spans="1:70" s="376" customFormat="1" ht="36.950000000000003" customHeight="1" x14ac:dyDescent="0.3">
      <c r="B9" s="184"/>
      <c r="C9" s="378"/>
      <c r="D9" s="378"/>
      <c r="E9" s="567" t="s">
        <v>1950</v>
      </c>
      <c r="F9" s="559"/>
      <c r="G9" s="559"/>
      <c r="H9" s="559"/>
      <c r="I9" s="378"/>
      <c r="J9" s="378"/>
      <c r="K9" s="203"/>
    </row>
    <row r="10" spans="1:70" s="376" customFormat="1" x14ac:dyDescent="0.3">
      <c r="B10" s="184"/>
      <c r="C10" s="378"/>
      <c r="D10" s="378"/>
      <c r="E10" s="378"/>
      <c r="F10" s="378"/>
      <c r="G10" s="378"/>
      <c r="H10" s="378"/>
      <c r="I10" s="378"/>
      <c r="J10" s="378"/>
      <c r="K10" s="203"/>
    </row>
    <row r="11" spans="1:70" s="376" customFormat="1" ht="14.45" customHeight="1" x14ac:dyDescent="0.3">
      <c r="B11" s="184"/>
      <c r="C11" s="378"/>
      <c r="D11" s="467" t="s">
        <v>19</v>
      </c>
      <c r="E11" s="378"/>
      <c r="F11" s="466" t="s">
        <v>5</v>
      </c>
      <c r="G11" s="378"/>
      <c r="H11" s="378"/>
      <c r="I11" s="467" t="s">
        <v>20</v>
      </c>
      <c r="J11" s="466" t="s">
        <v>5</v>
      </c>
      <c r="K11" s="203"/>
    </row>
    <row r="12" spans="1:70" s="376" customFormat="1" ht="14.45" customHeight="1" x14ac:dyDescent="0.3">
      <c r="B12" s="184"/>
      <c r="C12" s="378"/>
      <c r="D12" s="467" t="s">
        <v>21</v>
      </c>
      <c r="E12" s="378"/>
      <c r="F12" s="466" t="s">
        <v>22</v>
      </c>
      <c r="G12" s="378"/>
      <c r="H12" s="378"/>
      <c r="I12" s="467" t="s">
        <v>23</v>
      </c>
      <c r="J12" s="468">
        <v>43229</v>
      </c>
      <c r="K12" s="203"/>
    </row>
    <row r="13" spans="1:70" s="376" customFormat="1" ht="10.9" customHeight="1" x14ac:dyDescent="0.3">
      <c r="B13" s="184"/>
      <c r="C13" s="378"/>
      <c r="D13" s="378"/>
      <c r="E13" s="378"/>
      <c r="F13" s="378"/>
      <c r="G13" s="378"/>
      <c r="H13" s="378"/>
      <c r="I13" s="378"/>
      <c r="J13" s="378"/>
      <c r="K13" s="203"/>
    </row>
    <row r="14" spans="1:70" s="376" customFormat="1" ht="14.45" customHeight="1" x14ac:dyDescent="0.3">
      <c r="B14" s="184"/>
      <c r="C14" s="378"/>
      <c r="D14" s="467" t="s">
        <v>24</v>
      </c>
      <c r="E14" s="378"/>
      <c r="F14" s="378"/>
      <c r="G14" s="378"/>
      <c r="H14" s="378"/>
      <c r="I14" s="467" t="s">
        <v>25</v>
      </c>
      <c r="J14" s="466"/>
      <c r="K14" s="203"/>
    </row>
    <row r="15" spans="1:70" s="376" customFormat="1" ht="18" customHeight="1" x14ac:dyDescent="0.3">
      <c r="B15" s="184"/>
      <c r="C15" s="378"/>
      <c r="D15" s="378"/>
      <c r="E15" s="466"/>
      <c r="F15" s="378"/>
      <c r="G15" s="378"/>
      <c r="H15" s="378"/>
      <c r="I15" s="467" t="s">
        <v>26</v>
      </c>
      <c r="J15" s="466"/>
      <c r="K15" s="203"/>
    </row>
    <row r="16" spans="1:70" s="376" customFormat="1" ht="6.95" customHeight="1" x14ac:dyDescent="0.3">
      <c r="B16" s="184"/>
      <c r="C16" s="378"/>
      <c r="D16" s="378"/>
      <c r="E16" s="378"/>
      <c r="F16" s="378"/>
      <c r="G16" s="378"/>
      <c r="H16" s="378"/>
      <c r="I16" s="378"/>
      <c r="J16" s="378"/>
      <c r="K16" s="203"/>
    </row>
    <row r="17" spans="2:11" s="376" customFormat="1" ht="14.45" customHeight="1" x14ac:dyDescent="0.3">
      <c r="B17" s="184"/>
      <c r="C17" s="378"/>
      <c r="D17" s="467" t="s">
        <v>27</v>
      </c>
      <c r="E17" s="378"/>
      <c r="F17" s="378"/>
      <c r="G17" s="378"/>
      <c r="H17" s="378"/>
      <c r="I17" s="467" t="s">
        <v>25</v>
      </c>
      <c r="J17" s="466"/>
      <c r="K17" s="203"/>
    </row>
    <row r="18" spans="2:11" s="376" customFormat="1" ht="18" customHeight="1" x14ac:dyDescent="0.3">
      <c r="B18" s="184"/>
      <c r="C18" s="378"/>
      <c r="D18" s="378"/>
      <c r="E18" s="466"/>
      <c r="F18" s="378"/>
      <c r="G18" s="378"/>
      <c r="H18" s="378"/>
      <c r="I18" s="467" t="s">
        <v>26</v>
      </c>
      <c r="J18" s="466"/>
      <c r="K18" s="203"/>
    </row>
    <row r="19" spans="2:11" s="376" customFormat="1" ht="6.95" customHeight="1" x14ac:dyDescent="0.3">
      <c r="B19" s="184"/>
      <c r="C19" s="378"/>
      <c r="D19" s="378"/>
      <c r="E19" s="378"/>
      <c r="F19" s="378"/>
      <c r="G19" s="378"/>
      <c r="H19" s="378"/>
      <c r="I19" s="378"/>
      <c r="J19" s="378"/>
      <c r="K19" s="203"/>
    </row>
    <row r="20" spans="2:11" s="376" customFormat="1" ht="14.45" customHeight="1" x14ac:dyDescent="0.3">
      <c r="B20" s="184"/>
      <c r="C20" s="378"/>
      <c r="D20" s="467" t="s">
        <v>28</v>
      </c>
      <c r="E20" s="378"/>
      <c r="F20" s="378"/>
      <c r="G20" s="378"/>
      <c r="H20" s="378"/>
      <c r="I20" s="467" t="s">
        <v>25</v>
      </c>
      <c r="J20" s="466" t="s">
        <v>5</v>
      </c>
      <c r="K20" s="203"/>
    </row>
    <row r="21" spans="2:11" s="376" customFormat="1" ht="18" customHeight="1" x14ac:dyDescent="0.3">
      <c r="B21" s="184"/>
      <c r="C21" s="378"/>
      <c r="D21" s="378"/>
      <c r="E21" s="466" t="s">
        <v>1515</v>
      </c>
      <c r="F21" s="378"/>
      <c r="G21" s="378"/>
      <c r="H21" s="378"/>
      <c r="I21" s="467" t="s">
        <v>26</v>
      </c>
      <c r="J21" s="466" t="s">
        <v>5</v>
      </c>
      <c r="K21" s="203"/>
    </row>
    <row r="22" spans="2:11" s="376" customFormat="1" ht="6.95" customHeight="1" x14ac:dyDescent="0.3">
      <c r="B22" s="184"/>
      <c r="C22" s="378"/>
      <c r="D22" s="378"/>
      <c r="E22" s="378"/>
      <c r="F22" s="378"/>
      <c r="G22" s="378"/>
      <c r="H22" s="378"/>
      <c r="I22" s="378"/>
      <c r="J22" s="378"/>
      <c r="K22" s="203"/>
    </row>
    <row r="23" spans="2:11" s="376" customFormat="1" ht="14.45" customHeight="1" x14ac:dyDescent="0.3">
      <c r="B23" s="184"/>
      <c r="C23" s="378"/>
      <c r="D23" s="467" t="s">
        <v>30</v>
      </c>
      <c r="E23" s="378"/>
      <c r="F23" s="378"/>
      <c r="G23" s="378"/>
      <c r="H23" s="378"/>
      <c r="I23" s="378"/>
      <c r="J23" s="378"/>
      <c r="K23" s="203"/>
    </row>
    <row r="24" spans="2:11" s="210" customFormat="1" ht="22.5" customHeight="1" x14ac:dyDescent="0.3">
      <c r="B24" s="213"/>
      <c r="C24" s="212"/>
      <c r="D24" s="212"/>
      <c r="E24" s="568" t="s">
        <v>5</v>
      </c>
      <c r="F24" s="568"/>
      <c r="G24" s="568"/>
      <c r="H24" s="568"/>
      <c r="I24" s="212"/>
      <c r="J24" s="212"/>
      <c r="K24" s="211"/>
    </row>
    <row r="25" spans="2:11" s="376" customFormat="1" ht="6.95" customHeight="1" x14ac:dyDescent="0.3">
      <c r="B25" s="184"/>
      <c r="C25" s="378"/>
      <c r="D25" s="378"/>
      <c r="E25" s="378"/>
      <c r="F25" s="378"/>
      <c r="G25" s="378"/>
      <c r="H25" s="378"/>
      <c r="I25" s="378"/>
      <c r="J25" s="378"/>
      <c r="K25" s="203"/>
    </row>
    <row r="26" spans="2:11" s="376" customFormat="1" ht="6.95" customHeight="1" x14ac:dyDescent="0.3">
      <c r="B26" s="184"/>
      <c r="C26" s="378"/>
      <c r="D26" s="196"/>
      <c r="E26" s="196"/>
      <c r="F26" s="196"/>
      <c r="G26" s="196"/>
      <c r="H26" s="196"/>
      <c r="I26" s="196"/>
      <c r="J26" s="196"/>
      <c r="K26" s="209"/>
    </row>
    <row r="27" spans="2:11" s="376" customFormat="1" ht="25.35" customHeight="1" x14ac:dyDescent="0.3">
      <c r="B27" s="184"/>
      <c r="C27" s="378"/>
      <c r="D27" s="479" t="s">
        <v>32</v>
      </c>
      <c r="E27" s="378"/>
      <c r="F27" s="378"/>
      <c r="G27" s="378"/>
      <c r="H27" s="378"/>
      <c r="I27" s="378"/>
      <c r="J27" s="462">
        <f>ROUND(J80,2)</f>
        <v>0</v>
      </c>
      <c r="K27" s="203"/>
    </row>
    <row r="28" spans="2:11" s="376" customFormat="1" ht="6.95" customHeight="1" x14ac:dyDescent="0.3">
      <c r="B28" s="184"/>
      <c r="C28" s="378"/>
      <c r="D28" s="196"/>
      <c r="E28" s="196"/>
      <c r="F28" s="196"/>
      <c r="G28" s="196"/>
      <c r="H28" s="196"/>
      <c r="I28" s="196"/>
      <c r="J28" s="196"/>
      <c r="K28" s="209"/>
    </row>
    <row r="29" spans="2:11" s="376" customFormat="1" ht="14.45" customHeight="1" x14ac:dyDescent="0.3">
      <c r="B29" s="184"/>
      <c r="C29" s="378"/>
      <c r="D29" s="378"/>
      <c r="E29" s="378"/>
      <c r="F29" s="478" t="s">
        <v>34</v>
      </c>
      <c r="G29" s="378"/>
      <c r="H29" s="378"/>
      <c r="I29" s="478" t="s">
        <v>33</v>
      </c>
      <c r="J29" s="478" t="s">
        <v>35</v>
      </c>
      <c r="K29" s="203"/>
    </row>
    <row r="30" spans="2:11" s="376" customFormat="1" ht="14.45" customHeight="1" x14ac:dyDescent="0.3">
      <c r="B30" s="184"/>
      <c r="C30" s="378"/>
      <c r="D30" s="477" t="s">
        <v>36</v>
      </c>
      <c r="E30" s="477" t="s">
        <v>37</v>
      </c>
      <c r="F30" s="475">
        <f>ROUND(SUM(BE80:BE125), 2)</f>
        <v>0</v>
      </c>
      <c r="G30" s="378"/>
      <c r="H30" s="378"/>
      <c r="I30" s="476">
        <v>0.21</v>
      </c>
      <c r="J30" s="475">
        <f>ROUND(ROUND((SUM(BE80:BE125)), 2)*I30, 2)</f>
        <v>0</v>
      </c>
      <c r="K30" s="203"/>
    </row>
    <row r="31" spans="2:11" s="376" customFormat="1" ht="14.45" customHeight="1" x14ac:dyDescent="0.3">
      <c r="B31" s="184"/>
      <c r="C31" s="378"/>
      <c r="D31" s="378"/>
      <c r="E31" s="477" t="s">
        <v>38</v>
      </c>
      <c r="F31" s="475">
        <f>ROUND(SUM(BF80:BF125), 2)</f>
        <v>0</v>
      </c>
      <c r="G31" s="378"/>
      <c r="H31" s="378"/>
      <c r="I31" s="476">
        <v>0.15</v>
      </c>
      <c r="J31" s="475">
        <f>ROUND(ROUND((SUM(BF80:BF125)), 2)*I31, 2)</f>
        <v>0</v>
      </c>
      <c r="K31" s="203"/>
    </row>
    <row r="32" spans="2:11" s="376" customFormat="1" ht="14.45" hidden="1" customHeight="1" x14ac:dyDescent="0.3">
      <c r="B32" s="184"/>
      <c r="C32" s="378"/>
      <c r="D32" s="378"/>
      <c r="E32" s="477" t="s">
        <v>39</v>
      </c>
      <c r="F32" s="475">
        <f>ROUND(SUM(BG80:BG125), 2)</f>
        <v>0</v>
      </c>
      <c r="G32" s="378"/>
      <c r="H32" s="378"/>
      <c r="I32" s="476">
        <v>0.21</v>
      </c>
      <c r="J32" s="475">
        <v>0</v>
      </c>
      <c r="K32" s="203"/>
    </row>
    <row r="33" spans="2:11" s="376" customFormat="1" ht="14.45" hidden="1" customHeight="1" x14ac:dyDescent="0.3">
      <c r="B33" s="184"/>
      <c r="C33" s="378"/>
      <c r="D33" s="378"/>
      <c r="E33" s="477" t="s">
        <v>40</v>
      </c>
      <c r="F33" s="475">
        <f>ROUND(SUM(BH80:BH125), 2)</f>
        <v>0</v>
      </c>
      <c r="G33" s="378"/>
      <c r="H33" s="378"/>
      <c r="I33" s="476">
        <v>0.15</v>
      </c>
      <c r="J33" s="475">
        <v>0</v>
      </c>
      <c r="K33" s="203"/>
    </row>
    <row r="34" spans="2:11" s="376" customFormat="1" ht="14.45" hidden="1" customHeight="1" x14ac:dyDescent="0.3">
      <c r="B34" s="184"/>
      <c r="C34" s="378"/>
      <c r="D34" s="378"/>
      <c r="E34" s="477" t="s">
        <v>41</v>
      </c>
      <c r="F34" s="475">
        <f>ROUND(SUM(BI80:BI125), 2)</f>
        <v>0</v>
      </c>
      <c r="G34" s="378"/>
      <c r="H34" s="378"/>
      <c r="I34" s="476">
        <v>0</v>
      </c>
      <c r="J34" s="475">
        <v>0</v>
      </c>
      <c r="K34" s="203"/>
    </row>
    <row r="35" spans="2:11" s="376" customFormat="1" ht="6.95" customHeight="1" x14ac:dyDescent="0.3">
      <c r="B35" s="184"/>
      <c r="C35" s="378"/>
      <c r="D35" s="378"/>
      <c r="E35" s="378"/>
      <c r="F35" s="378"/>
      <c r="G35" s="378"/>
      <c r="H35" s="378"/>
      <c r="I35" s="378"/>
      <c r="J35" s="378"/>
      <c r="K35" s="203"/>
    </row>
    <row r="36" spans="2:11" s="376" customFormat="1" ht="25.35" customHeight="1" x14ac:dyDescent="0.3">
      <c r="B36" s="184"/>
      <c r="C36" s="379"/>
      <c r="D36" s="474" t="s">
        <v>42</v>
      </c>
      <c r="E36" s="208"/>
      <c r="F36" s="208"/>
      <c r="G36" s="473" t="s">
        <v>43</v>
      </c>
      <c r="H36" s="472" t="s">
        <v>44</v>
      </c>
      <c r="I36" s="208"/>
      <c r="J36" s="471">
        <f>SUM(J27:J34)</f>
        <v>0</v>
      </c>
      <c r="K36" s="207"/>
    </row>
    <row r="37" spans="2:11" s="376" customFormat="1" ht="14.45" customHeight="1" x14ac:dyDescent="0.3">
      <c r="B37" s="186"/>
      <c r="C37" s="185"/>
      <c r="D37" s="185"/>
      <c r="E37" s="185"/>
      <c r="F37" s="185"/>
      <c r="G37" s="185"/>
      <c r="H37" s="185"/>
      <c r="I37" s="185"/>
      <c r="J37" s="185"/>
      <c r="K37" s="202"/>
    </row>
    <row r="41" spans="2:11" s="376" customFormat="1" ht="6.95" customHeight="1" x14ac:dyDescent="0.3">
      <c r="B41" s="201"/>
      <c r="C41" s="200"/>
      <c r="D41" s="200"/>
      <c r="E41" s="200"/>
      <c r="F41" s="200"/>
      <c r="G41" s="200"/>
      <c r="H41" s="200"/>
      <c r="I41" s="200"/>
      <c r="J41" s="200"/>
      <c r="K41" s="206"/>
    </row>
    <row r="42" spans="2:11" s="376" customFormat="1" ht="36.950000000000003" customHeight="1" x14ac:dyDescent="0.3">
      <c r="B42" s="184"/>
      <c r="C42" s="470" t="s">
        <v>123</v>
      </c>
      <c r="D42" s="378"/>
      <c r="E42" s="378"/>
      <c r="F42" s="378"/>
      <c r="G42" s="378"/>
      <c r="H42" s="378"/>
      <c r="I42" s="378"/>
      <c r="J42" s="378"/>
      <c r="K42" s="203"/>
    </row>
    <row r="43" spans="2:11" s="376" customFormat="1" ht="6.95" customHeight="1" x14ac:dyDescent="0.3">
      <c r="B43" s="184"/>
      <c r="C43" s="378"/>
      <c r="D43" s="378"/>
      <c r="E43" s="378"/>
      <c r="F43" s="378"/>
      <c r="G43" s="378"/>
      <c r="H43" s="378"/>
      <c r="I43" s="378"/>
      <c r="J43" s="378"/>
      <c r="K43" s="203"/>
    </row>
    <row r="44" spans="2:11" s="376" customFormat="1" ht="14.45" customHeight="1" x14ac:dyDescent="0.3">
      <c r="B44" s="184"/>
      <c r="C44" s="467" t="s">
        <v>17</v>
      </c>
      <c r="D44" s="378"/>
      <c r="E44" s="378"/>
      <c r="F44" s="378"/>
      <c r="G44" s="378"/>
      <c r="H44" s="378"/>
      <c r="I44" s="378"/>
      <c r="J44" s="378"/>
      <c r="K44" s="203"/>
    </row>
    <row r="45" spans="2:11" s="376" customFormat="1" ht="22.5" customHeight="1" x14ac:dyDescent="0.3">
      <c r="B45" s="184"/>
      <c r="C45" s="378"/>
      <c r="D45" s="378"/>
      <c r="E45" s="565">
        <f>E7</f>
        <v>0</v>
      </c>
      <c r="F45" s="566"/>
      <c r="G45" s="566"/>
      <c r="H45" s="566"/>
      <c r="I45" s="378"/>
      <c r="J45" s="378"/>
      <c r="K45" s="203"/>
    </row>
    <row r="46" spans="2:11" s="376" customFormat="1" ht="14.45" customHeight="1" x14ac:dyDescent="0.3">
      <c r="B46" s="184"/>
      <c r="C46" s="467" t="s">
        <v>122</v>
      </c>
      <c r="D46" s="378"/>
      <c r="E46" s="378"/>
      <c r="F46" s="378"/>
      <c r="G46" s="378"/>
      <c r="H46" s="378"/>
      <c r="I46" s="378"/>
      <c r="J46" s="378"/>
      <c r="K46" s="203"/>
    </row>
    <row r="47" spans="2:11" s="376" customFormat="1" ht="23.25" customHeight="1" x14ac:dyDescent="0.3">
      <c r="B47" s="184"/>
      <c r="C47" s="378"/>
      <c r="D47" s="378"/>
      <c r="E47" s="567" t="str">
        <f>E9</f>
        <v>D.1.4.b - SO02 - PRÁDELNA obj. 29 - D.1.4.b - Plynová zařízení</v>
      </c>
      <c r="F47" s="559"/>
      <c r="G47" s="559"/>
      <c r="H47" s="559"/>
      <c r="I47" s="378"/>
      <c r="J47" s="378"/>
      <c r="K47" s="203"/>
    </row>
    <row r="48" spans="2:11" s="376" customFormat="1" ht="6.95" customHeight="1" x14ac:dyDescent="0.3">
      <c r="B48" s="184"/>
      <c r="C48" s="378"/>
      <c r="D48" s="378"/>
      <c r="E48" s="378"/>
      <c r="F48" s="378"/>
      <c r="G48" s="378"/>
      <c r="H48" s="378"/>
      <c r="I48" s="378"/>
      <c r="J48" s="378"/>
      <c r="K48" s="203"/>
    </row>
    <row r="49" spans="2:47" s="376" customFormat="1" ht="18" customHeight="1" x14ac:dyDescent="0.3">
      <c r="B49" s="184"/>
      <c r="C49" s="467" t="s">
        <v>21</v>
      </c>
      <c r="D49" s="378"/>
      <c r="E49" s="378"/>
      <c r="F49" s="466" t="str">
        <f>F12</f>
        <v xml:space="preserve"> </v>
      </c>
      <c r="G49" s="378"/>
      <c r="H49" s="378"/>
      <c r="I49" s="467" t="s">
        <v>23</v>
      </c>
      <c r="J49" s="468">
        <f>IF(J12="","",J12)</f>
        <v>43229</v>
      </c>
      <c r="K49" s="203"/>
    </row>
    <row r="50" spans="2:47" s="376" customFormat="1" ht="6.95" customHeight="1" x14ac:dyDescent="0.3">
      <c r="B50" s="184"/>
      <c r="C50" s="378"/>
      <c r="D50" s="378"/>
      <c r="E50" s="378"/>
      <c r="F50" s="378"/>
      <c r="G50" s="378"/>
      <c r="H50" s="378"/>
      <c r="I50" s="378"/>
      <c r="J50" s="378"/>
      <c r="K50" s="203"/>
    </row>
    <row r="51" spans="2:47" s="376" customFormat="1" ht="15" x14ac:dyDescent="0.3">
      <c r="B51" s="184"/>
      <c r="C51" s="467" t="s">
        <v>24</v>
      </c>
      <c r="D51" s="378"/>
      <c r="E51" s="378"/>
      <c r="F51" s="466">
        <f>E15</f>
        <v>0</v>
      </c>
      <c r="G51" s="378"/>
      <c r="H51" s="378"/>
      <c r="I51" s="467" t="s">
        <v>28</v>
      </c>
      <c r="J51" s="466" t="str">
        <f>E21</f>
        <v>Ondřej Zikán</v>
      </c>
      <c r="K51" s="203"/>
    </row>
    <row r="52" spans="2:47" s="376" customFormat="1" ht="14.45" customHeight="1" x14ac:dyDescent="0.3">
      <c r="B52" s="184"/>
      <c r="C52" s="467" t="s">
        <v>27</v>
      </c>
      <c r="D52" s="378"/>
      <c r="E52" s="378"/>
      <c r="F52" s="466" t="str">
        <f>IF(E18="","",E18)</f>
        <v/>
      </c>
      <c r="G52" s="378"/>
      <c r="H52" s="378"/>
      <c r="I52" s="378"/>
      <c r="J52" s="378"/>
      <c r="K52" s="203"/>
    </row>
    <row r="53" spans="2:47" s="376" customFormat="1" ht="10.35" customHeight="1" x14ac:dyDescent="0.3">
      <c r="B53" s="184"/>
      <c r="C53" s="378"/>
      <c r="D53" s="378"/>
      <c r="E53" s="378"/>
      <c r="F53" s="378"/>
      <c r="G53" s="378"/>
      <c r="H53" s="378"/>
      <c r="I53" s="378"/>
      <c r="J53" s="378"/>
      <c r="K53" s="203"/>
    </row>
    <row r="54" spans="2:47" s="376" customFormat="1" ht="29.25" customHeight="1" x14ac:dyDescent="0.3">
      <c r="B54" s="184"/>
      <c r="C54" s="465" t="s">
        <v>124</v>
      </c>
      <c r="D54" s="379"/>
      <c r="E54" s="379"/>
      <c r="F54" s="379"/>
      <c r="G54" s="379"/>
      <c r="H54" s="379"/>
      <c r="I54" s="379"/>
      <c r="J54" s="464" t="s">
        <v>125</v>
      </c>
      <c r="K54" s="204"/>
    </row>
    <row r="55" spans="2:47" s="376" customFormat="1" ht="10.35" customHeight="1" x14ac:dyDescent="0.3">
      <c r="B55" s="184"/>
      <c r="C55" s="378"/>
      <c r="D55" s="378"/>
      <c r="E55" s="378"/>
      <c r="F55" s="378"/>
      <c r="G55" s="378"/>
      <c r="H55" s="378"/>
      <c r="I55" s="378"/>
      <c r="J55" s="378"/>
      <c r="K55" s="203"/>
    </row>
    <row r="56" spans="2:47" s="376" customFormat="1" ht="29.25" customHeight="1" x14ac:dyDescent="0.3">
      <c r="B56" s="184"/>
      <c r="C56" s="463" t="s">
        <v>126</v>
      </c>
      <c r="D56" s="378"/>
      <c r="E56" s="378"/>
      <c r="F56" s="378"/>
      <c r="G56" s="378"/>
      <c r="H56" s="378"/>
      <c r="I56" s="378"/>
      <c r="J56" s="462">
        <f>J80</f>
        <v>0</v>
      </c>
      <c r="K56" s="203"/>
      <c r="AU56" s="187" t="s">
        <v>127</v>
      </c>
    </row>
    <row r="57" spans="2:47" s="455" customFormat="1" ht="24.95" customHeight="1" x14ac:dyDescent="0.3">
      <c r="B57" s="461"/>
      <c r="C57" s="460"/>
      <c r="D57" s="459" t="s">
        <v>128</v>
      </c>
      <c r="E57" s="458"/>
      <c r="F57" s="458"/>
      <c r="G57" s="458"/>
      <c r="H57" s="458"/>
      <c r="I57" s="458"/>
      <c r="J57" s="457">
        <f>J81</f>
        <v>0</v>
      </c>
      <c r="K57" s="456"/>
    </row>
    <row r="58" spans="2:47" s="448" customFormat="1" ht="19.899999999999999" customHeight="1" x14ac:dyDescent="0.3">
      <c r="B58" s="454"/>
      <c r="C58" s="453"/>
      <c r="D58" s="452" t="s">
        <v>1636</v>
      </c>
      <c r="E58" s="451"/>
      <c r="F58" s="451"/>
      <c r="G58" s="451"/>
      <c r="H58" s="451"/>
      <c r="I58" s="451"/>
      <c r="J58" s="450">
        <f>J82</f>
        <v>0</v>
      </c>
      <c r="K58" s="449"/>
    </row>
    <row r="59" spans="2:47" s="448" customFormat="1" ht="19.899999999999999" customHeight="1" x14ac:dyDescent="0.3">
      <c r="B59" s="454"/>
      <c r="C59" s="453"/>
      <c r="D59" s="452" t="s">
        <v>1635</v>
      </c>
      <c r="E59" s="451"/>
      <c r="F59" s="451"/>
      <c r="G59" s="451"/>
      <c r="H59" s="451"/>
      <c r="I59" s="451"/>
      <c r="J59" s="450">
        <f>J121</f>
        <v>0</v>
      </c>
      <c r="K59" s="449"/>
    </row>
    <row r="60" spans="2:47" s="448" customFormat="1" ht="19.899999999999999" customHeight="1" x14ac:dyDescent="0.3">
      <c r="B60" s="454"/>
      <c r="C60" s="453"/>
      <c r="D60" s="452" t="s">
        <v>1135</v>
      </c>
      <c r="E60" s="451"/>
      <c r="F60" s="451"/>
      <c r="G60" s="451"/>
      <c r="H60" s="451"/>
      <c r="I60" s="451"/>
      <c r="J60" s="450">
        <f>J123</f>
        <v>0</v>
      </c>
      <c r="K60" s="449"/>
    </row>
    <row r="61" spans="2:47" s="376" customFormat="1" ht="21.75" customHeight="1" x14ac:dyDescent="0.3">
      <c r="B61" s="184"/>
      <c r="C61" s="378"/>
      <c r="D61" s="378"/>
      <c r="E61" s="378"/>
      <c r="F61" s="378"/>
      <c r="G61" s="378"/>
      <c r="H61" s="378"/>
      <c r="I61" s="378"/>
      <c r="J61" s="378"/>
      <c r="K61" s="203"/>
    </row>
    <row r="62" spans="2:47" s="376" customFormat="1" ht="6.95" customHeight="1" x14ac:dyDescent="0.3">
      <c r="B62" s="186"/>
      <c r="C62" s="185"/>
      <c r="D62" s="185"/>
      <c r="E62" s="185"/>
      <c r="F62" s="185"/>
      <c r="G62" s="185"/>
      <c r="H62" s="185"/>
      <c r="I62" s="185"/>
      <c r="J62" s="185"/>
      <c r="K62" s="202"/>
    </row>
    <row r="66" spans="2:63" s="376" customFormat="1" ht="6.95" customHeight="1" x14ac:dyDescent="0.3">
      <c r="B66" s="201"/>
      <c r="C66" s="200"/>
      <c r="D66" s="200"/>
      <c r="E66" s="200"/>
      <c r="F66" s="200"/>
      <c r="G66" s="200"/>
      <c r="H66" s="200"/>
      <c r="I66" s="200"/>
      <c r="J66" s="200"/>
      <c r="K66" s="200"/>
      <c r="L66" s="184"/>
    </row>
    <row r="67" spans="2:63" s="376" customFormat="1" ht="36.950000000000003" customHeight="1" x14ac:dyDescent="0.3">
      <c r="B67" s="184"/>
      <c r="C67" s="447" t="s">
        <v>130</v>
      </c>
      <c r="L67" s="184"/>
    </row>
    <row r="68" spans="2:63" s="376" customFormat="1" ht="6.95" customHeight="1" x14ac:dyDescent="0.3">
      <c r="B68" s="184"/>
      <c r="L68" s="184"/>
    </row>
    <row r="69" spans="2:63" s="376" customFormat="1" ht="14.45" customHeight="1" x14ac:dyDescent="0.3">
      <c r="B69" s="184"/>
      <c r="C69" s="445" t="s">
        <v>17</v>
      </c>
      <c r="L69" s="184"/>
    </row>
    <row r="70" spans="2:63" s="376" customFormat="1" ht="22.5" customHeight="1" x14ac:dyDescent="0.3">
      <c r="B70" s="184"/>
      <c r="E70" s="560">
        <f>E7</f>
        <v>0</v>
      </c>
      <c r="F70" s="561"/>
      <c r="G70" s="561"/>
      <c r="H70" s="561"/>
      <c r="L70" s="184"/>
    </row>
    <row r="71" spans="2:63" s="376" customFormat="1" ht="14.45" customHeight="1" x14ac:dyDescent="0.3">
      <c r="B71" s="184"/>
      <c r="C71" s="445" t="s">
        <v>122</v>
      </c>
      <c r="L71" s="184"/>
    </row>
    <row r="72" spans="2:63" s="376" customFormat="1" ht="23.25" customHeight="1" x14ac:dyDescent="0.3">
      <c r="B72" s="184"/>
      <c r="E72" s="562" t="str">
        <f>E9</f>
        <v>D.1.4.b - SO02 - PRÁDELNA obj. 29 - D.1.4.b - Plynová zařízení</v>
      </c>
      <c r="F72" s="552"/>
      <c r="G72" s="552"/>
      <c r="H72" s="552"/>
      <c r="L72" s="184"/>
    </row>
    <row r="73" spans="2:63" s="376" customFormat="1" ht="6.95" customHeight="1" x14ac:dyDescent="0.3">
      <c r="B73" s="184"/>
      <c r="L73" s="184"/>
    </row>
    <row r="74" spans="2:63" s="376" customFormat="1" ht="18" customHeight="1" x14ac:dyDescent="0.3">
      <c r="B74" s="184"/>
      <c r="C74" s="445" t="s">
        <v>21</v>
      </c>
      <c r="F74" s="444" t="str">
        <f>F12</f>
        <v xml:space="preserve"> </v>
      </c>
      <c r="I74" s="445" t="s">
        <v>23</v>
      </c>
      <c r="J74" s="446">
        <f>IF(J12="","",J12)</f>
        <v>43229</v>
      </c>
      <c r="L74" s="184"/>
    </row>
    <row r="75" spans="2:63" s="376" customFormat="1" ht="6.95" customHeight="1" x14ac:dyDescent="0.3">
      <c r="B75" s="184"/>
      <c r="L75" s="184"/>
    </row>
    <row r="76" spans="2:63" s="376" customFormat="1" ht="15" x14ac:dyDescent="0.3">
      <c r="B76" s="184"/>
      <c r="C76" s="445" t="s">
        <v>24</v>
      </c>
      <c r="F76" s="444">
        <f>E15</f>
        <v>0</v>
      </c>
      <c r="I76" s="445" t="s">
        <v>28</v>
      </c>
      <c r="J76" s="444" t="str">
        <f>E21</f>
        <v>Ondřej Zikán</v>
      </c>
      <c r="L76" s="184"/>
    </row>
    <row r="77" spans="2:63" s="376" customFormat="1" ht="14.45" customHeight="1" x14ac:dyDescent="0.3">
      <c r="B77" s="184"/>
      <c r="C77" s="445" t="s">
        <v>27</v>
      </c>
      <c r="F77" s="444" t="str">
        <f>IF(E18="","",E18)</f>
        <v/>
      </c>
      <c r="L77" s="184"/>
    </row>
    <row r="78" spans="2:63" s="376" customFormat="1" ht="10.35" customHeight="1" x14ac:dyDescent="0.3">
      <c r="B78" s="184"/>
      <c r="L78" s="184"/>
    </row>
    <row r="79" spans="2:63" s="198" customFormat="1" ht="29.25" customHeight="1" x14ac:dyDescent="0.3">
      <c r="B79" s="199"/>
      <c r="C79" s="443" t="s">
        <v>131</v>
      </c>
      <c r="D79" s="441" t="s">
        <v>51</v>
      </c>
      <c r="E79" s="441" t="s">
        <v>47</v>
      </c>
      <c r="F79" s="441" t="s">
        <v>132</v>
      </c>
      <c r="G79" s="441" t="s">
        <v>133</v>
      </c>
      <c r="H79" s="441" t="s">
        <v>134</v>
      </c>
      <c r="I79" s="442" t="s">
        <v>135</v>
      </c>
      <c r="J79" s="441" t="s">
        <v>125</v>
      </c>
      <c r="K79" s="440" t="s">
        <v>136</v>
      </c>
      <c r="L79" s="199"/>
      <c r="M79" s="439" t="s">
        <v>137</v>
      </c>
      <c r="N79" s="438" t="s">
        <v>36</v>
      </c>
      <c r="O79" s="438" t="s">
        <v>138</v>
      </c>
      <c r="P79" s="438" t="s">
        <v>139</v>
      </c>
      <c r="Q79" s="438" t="s">
        <v>140</v>
      </c>
      <c r="R79" s="438" t="s">
        <v>141</v>
      </c>
      <c r="S79" s="438" t="s">
        <v>142</v>
      </c>
      <c r="T79" s="437" t="s">
        <v>143</v>
      </c>
    </row>
    <row r="80" spans="2:63" s="376" customFormat="1" ht="29.25" customHeight="1" x14ac:dyDescent="0.35">
      <c r="B80" s="184"/>
      <c r="C80" s="436" t="s">
        <v>126</v>
      </c>
      <c r="J80" s="435">
        <f>BK80</f>
        <v>0</v>
      </c>
      <c r="L80" s="184"/>
      <c r="M80" s="197"/>
      <c r="N80" s="196"/>
      <c r="O80" s="196"/>
      <c r="P80" s="434">
        <f>P81</f>
        <v>402.14599999999979</v>
      </c>
      <c r="Q80" s="196"/>
      <c r="R80" s="434">
        <f>R81</f>
        <v>4.0443899999999999</v>
      </c>
      <c r="S80" s="196"/>
      <c r="T80" s="433">
        <f>T81</f>
        <v>0</v>
      </c>
      <c r="AT80" s="187" t="s">
        <v>65</v>
      </c>
      <c r="AU80" s="187" t="s">
        <v>127</v>
      </c>
      <c r="BK80" s="432">
        <f>BK81</f>
        <v>0</v>
      </c>
    </row>
    <row r="81" spans="2:65" s="418" customFormat="1" ht="37.35" customHeight="1" x14ac:dyDescent="0.35">
      <c r="B81" s="426"/>
      <c r="D81" s="420" t="s">
        <v>65</v>
      </c>
      <c r="E81" s="431" t="s">
        <v>144</v>
      </c>
      <c r="F81" s="431" t="s">
        <v>145</v>
      </c>
      <c r="J81" s="430">
        <f>BK81</f>
        <v>0</v>
      </c>
      <c r="L81" s="426"/>
      <c r="M81" s="425"/>
      <c r="N81" s="423"/>
      <c r="O81" s="423"/>
      <c r="P81" s="424">
        <f>P82+P121+P123</f>
        <v>402.14599999999979</v>
      </c>
      <c r="Q81" s="423"/>
      <c r="R81" s="424">
        <f>R82+R121+R123</f>
        <v>4.0443899999999999</v>
      </c>
      <c r="S81" s="423"/>
      <c r="T81" s="422">
        <f>T82+T121+T123</f>
        <v>0</v>
      </c>
      <c r="AR81" s="420" t="s">
        <v>76</v>
      </c>
      <c r="AT81" s="421" t="s">
        <v>65</v>
      </c>
      <c r="AU81" s="421" t="s">
        <v>66</v>
      </c>
      <c r="AY81" s="420" t="s">
        <v>146</v>
      </c>
      <c r="BK81" s="419">
        <f>BK82+BK121+BK123</f>
        <v>0</v>
      </c>
    </row>
    <row r="82" spans="2:65" s="418" customFormat="1" ht="19.899999999999999" customHeight="1" x14ac:dyDescent="0.3">
      <c r="B82" s="426"/>
      <c r="D82" s="429" t="s">
        <v>65</v>
      </c>
      <c r="E82" s="428" t="s">
        <v>1634</v>
      </c>
      <c r="F82" s="428" t="s">
        <v>1633</v>
      </c>
      <c r="J82" s="427">
        <f>BK82</f>
        <v>0</v>
      </c>
      <c r="L82" s="426"/>
      <c r="M82" s="425"/>
      <c r="N82" s="423"/>
      <c r="O82" s="423"/>
      <c r="P82" s="424">
        <f>SUM(P83:P120)</f>
        <v>379.9579999999998</v>
      </c>
      <c r="Q82" s="423"/>
      <c r="R82" s="424">
        <f>SUM(R83:R120)</f>
        <v>3.9875299999999996</v>
      </c>
      <c r="S82" s="423"/>
      <c r="T82" s="422">
        <f>SUM(T83:T120)</f>
        <v>0</v>
      </c>
      <c r="AR82" s="420" t="s">
        <v>76</v>
      </c>
      <c r="AT82" s="421" t="s">
        <v>65</v>
      </c>
      <c r="AU82" s="421" t="s">
        <v>74</v>
      </c>
      <c r="AY82" s="420" t="s">
        <v>146</v>
      </c>
      <c r="BK82" s="419">
        <f>SUM(BK83:BK120)</f>
        <v>0</v>
      </c>
    </row>
    <row r="83" spans="2:65" s="376" customFormat="1" ht="31.5" customHeight="1" x14ac:dyDescent="0.3">
      <c r="B83" s="195"/>
      <c r="C83" s="194" t="s">
        <v>74</v>
      </c>
      <c r="D83" s="194" t="s">
        <v>335</v>
      </c>
      <c r="E83" s="193" t="s">
        <v>1632</v>
      </c>
      <c r="F83" s="381" t="s">
        <v>1631</v>
      </c>
      <c r="G83" s="192" t="s">
        <v>338</v>
      </c>
      <c r="H83" s="191">
        <v>42</v>
      </c>
      <c r="I83" s="380"/>
      <c r="J83" s="380"/>
      <c r="K83" s="381"/>
      <c r="L83" s="184"/>
      <c r="M83" s="414" t="s">
        <v>5</v>
      </c>
      <c r="N83" s="417" t="s">
        <v>37</v>
      </c>
      <c r="O83" s="416">
        <v>0.47199999999999998</v>
      </c>
      <c r="P83" s="416">
        <f t="shared" ref="P83:P120" si="0">O83*H83</f>
        <v>19.823999999999998</v>
      </c>
      <c r="Q83" s="416">
        <v>1.47E-3</v>
      </c>
      <c r="R83" s="416">
        <f t="shared" ref="R83:R120" si="1">Q83*H83</f>
        <v>6.1739999999999996E-2</v>
      </c>
      <c r="S83" s="416">
        <v>0</v>
      </c>
      <c r="T83" s="415">
        <f t="shared" ref="T83:T120" si="2">S83*H83</f>
        <v>0</v>
      </c>
      <c r="AR83" s="187" t="s">
        <v>154</v>
      </c>
      <c r="AT83" s="187" t="s">
        <v>335</v>
      </c>
      <c r="AU83" s="187" t="s">
        <v>76</v>
      </c>
      <c r="AY83" s="187" t="s">
        <v>146</v>
      </c>
      <c r="BE83" s="190">
        <f t="shared" ref="BE83:BE120" si="3">IF(N83="základní",J83,0)</f>
        <v>0</v>
      </c>
      <c r="BF83" s="190">
        <f t="shared" ref="BF83:BF120" si="4">IF(N83="snížená",J83,0)</f>
        <v>0</v>
      </c>
      <c r="BG83" s="190">
        <f t="shared" ref="BG83:BG120" si="5">IF(N83="zákl. přenesená",J83,0)</f>
        <v>0</v>
      </c>
      <c r="BH83" s="190">
        <f t="shared" ref="BH83:BH120" si="6">IF(N83="sníž. přenesená",J83,0)</f>
        <v>0</v>
      </c>
      <c r="BI83" s="190">
        <f t="shared" ref="BI83:BI120" si="7">IF(N83="nulová",J83,0)</f>
        <v>0</v>
      </c>
      <c r="BJ83" s="187" t="s">
        <v>74</v>
      </c>
      <c r="BK83" s="190">
        <f t="shared" ref="BK83:BK120" si="8">ROUND(I83*H83,2)</f>
        <v>0</v>
      </c>
      <c r="BL83" s="187" t="s">
        <v>154</v>
      </c>
      <c r="BM83" s="187" t="s">
        <v>1630</v>
      </c>
    </row>
    <row r="84" spans="2:65" s="376" customFormat="1" ht="31.5" customHeight="1" x14ac:dyDescent="0.3">
      <c r="B84" s="195"/>
      <c r="C84" s="194" t="s">
        <v>76</v>
      </c>
      <c r="D84" s="194" t="s">
        <v>335</v>
      </c>
      <c r="E84" s="193" t="s">
        <v>1629</v>
      </c>
      <c r="F84" s="381" t="s">
        <v>1628</v>
      </c>
      <c r="G84" s="192" t="s">
        <v>338</v>
      </c>
      <c r="H84" s="191">
        <v>30</v>
      </c>
      <c r="I84" s="380"/>
      <c r="J84" s="380"/>
      <c r="K84" s="381"/>
      <c r="L84" s="184"/>
      <c r="M84" s="414" t="s">
        <v>5</v>
      </c>
      <c r="N84" s="417" t="s">
        <v>37</v>
      </c>
      <c r="O84" s="416">
        <v>0.58899999999999997</v>
      </c>
      <c r="P84" s="416">
        <f t="shared" si="0"/>
        <v>17.669999999999998</v>
      </c>
      <c r="Q84" s="416">
        <v>1.8500000000000001E-3</v>
      </c>
      <c r="R84" s="416">
        <f t="shared" si="1"/>
        <v>5.5500000000000001E-2</v>
      </c>
      <c r="S84" s="416">
        <v>0</v>
      </c>
      <c r="T84" s="415">
        <f t="shared" si="2"/>
        <v>0</v>
      </c>
      <c r="AR84" s="187" t="s">
        <v>154</v>
      </c>
      <c r="AT84" s="187" t="s">
        <v>335</v>
      </c>
      <c r="AU84" s="187" t="s">
        <v>76</v>
      </c>
      <c r="AY84" s="187" t="s">
        <v>146</v>
      </c>
      <c r="BE84" s="190">
        <f t="shared" si="3"/>
        <v>0</v>
      </c>
      <c r="BF84" s="190">
        <f t="shared" si="4"/>
        <v>0</v>
      </c>
      <c r="BG84" s="190">
        <f t="shared" si="5"/>
        <v>0</v>
      </c>
      <c r="BH84" s="190">
        <f t="shared" si="6"/>
        <v>0</v>
      </c>
      <c r="BI84" s="190">
        <f t="shared" si="7"/>
        <v>0</v>
      </c>
      <c r="BJ84" s="187" t="s">
        <v>74</v>
      </c>
      <c r="BK84" s="190">
        <f t="shared" si="8"/>
        <v>0</v>
      </c>
      <c r="BL84" s="187" t="s">
        <v>154</v>
      </c>
      <c r="BM84" s="187" t="s">
        <v>1627</v>
      </c>
    </row>
    <row r="85" spans="2:65" s="376" customFormat="1" ht="31.5" customHeight="1" x14ac:dyDescent="0.3">
      <c r="B85" s="195"/>
      <c r="C85" s="194" t="s">
        <v>692</v>
      </c>
      <c r="D85" s="194" t="s">
        <v>335</v>
      </c>
      <c r="E85" s="193" t="s">
        <v>1626</v>
      </c>
      <c r="F85" s="381" t="s">
        <v>1625</v>
      </c>
      <c r="G85" s="192" t="s">
        <v>338</v>
      </c>
      <c r="H85" s="191">
        <v>42</v>
      </c>
      <c r="I85" s="380"/>
      <c r="J85" s="380"/>
      <c r="K85" s="381"/>
      <c r="L85" s="184"/>
      <c r="M85" s="414" t="s">
        <v>5</v>
      </c>
      <c r="N85" s="417" t="s">
        <v>37</v>
      </c>
      <c r="O85" s="416">
        <v>0.69</v>
      </c>
      <c r="P85" s="416">
        <f t="shared" si="0"/>
        <v>28.979999999999997</v>
      </c>
      <c r="Q85" s="416">
        <v>3.96E-3</v>
      </c>
      <c r="R85" s="416">
        <f t="shared" si="1"/>
        <v>0.16632</v>
      </c>
      <c r="S85" s="416">
        <v>0</v>
      </c>
      <c r="T85" s="415">
        <f t="shared" si="2"/>
        <v>0</v>
      </c>
      <c r="AR85" s="187" t="s">
        <v>154</v>
      </c>
      <c r="AT85" s="187" t="s">
        <v>335</v>
      </c>
      <c r="AU85" s="187" t="s">
        <v>76</v>
      </c>
      <c r="AY85" s="187" t="s">
        <v>146</v>
      </c>
      <c r="BE85" s="190">
        <f t="shared" si="3"/>
        <v>0</v>
      </c>
      <c r="BF85" s="190">
        <f t="shared" si="4"/>
        <v>0</v>
      </c>
      <c r="BG85" s="190">
        <f t="shared" si="5"/>
        <v>0</v>
      </c>
      <c r="BH85" s="190">
        <f t="shared" si="6"/>
        <v>0</v>
      </c>
      <c r="BI85" s="190">
        <f t="shared" si="7"/>
        <v>0</v>
      </c>
      <c r="BJ85" s="187" t="s">
        <v>74</v>
      </c>
      <c r="BK85" s="190">
        <f t="shared" si="8"/>
        <v>0</v>
      </c>
      <c r="BL85" s="187" t="s">
        <v>154</v>
      </c>
      <c r="BM85" s="187" t="s">
        <v>1624</v>
      </c>
    </row>
    <row r="86" spans="2:65" s="376" customFormat="1" ht="31.5" customHeight="1" x14ac:dyDescent="0.3">
      <c r="B86" s="195"/>
      <c r="C86" s="194" t="s">
        <v>696</v>
      </c>
      <c r="D86" s="194" t="s">
        <v>335</v>
      </c>
      <c r="E86" s="193" t="s">
        <v>1623</v>
      </c>
      <c r="F86" s="381" t="s">
        <v>1622</v>
      </c>
      <c r="G86" s="192" t="s">
        <v>338</v>
      </c>
      <c r="H86" s="191">
        <v>12</v>
      </c>
      <c r="I86" s="380"/>
      <c r="J86" s="380"/>
      <c r="K86" s="381"/>
      <c r="L86" s="184"/>
      <c r="M86" s="414" t="s">
        <v>5</v>
      </c>
      <c r="N86" s="417" t="s">
        <v>37</v>
      </c>
      <c r="O86" s="416">
        <v>0.69</v>
      </c>
      <c r="P86" s="416">
        <f t="shared" si="0"/>
        <v>8.2799999999999994</v>
      </c>
      <c r="Q86" s="416">
        <v>3.96E-3</v>
      </c>
      <c r="R86" s="416">
        <f t="shared" si="1"/>
        <v>4.752E-2</v>
      </c>
      <c r="S86" s="416">
        <v>0</v>
      </c>
      <c r="T86" s="415">
        <f t="shared" si="2"/>
        <v>0</v>
      </c>
      <c r="AR86" s="187" t="s">
        <v>154</v>
      </c>
      <c r="AT86" s="187" t="s">
        <v>335</v>
      </c>
      <c r="AU86" s="187" t="s">
        <v>76</v>
      </c>
      <c r="AY86" s="187" t="s">
        <v>146</v>
      </c>
      <c r="BE86" s="190">
        <f t="shared" si="3"/>
        <v>0</v>
      </c>
      <c r="BF86" s="190">
        <f t="shared" si="4"/>
        <v>0</v>
      </c>
      <c r="BG86" s="190">
        <f t="shared" si="5"/>
        <v>0</v>
      </c>
      <c r="BH86" s="190">
        <f t="shared" si="6"/>
        <v>0</v>
      </c>
      <c r="BI86" s="190">
        <f t="shared" si="7"/>
        <v>0</v>
      </c>
      <c r="BJ86" s="187" t="s">
        <v>74</v>
      </c>
      <c r="BK86" s="190">
        <f t="shared" si="8"/>
        <v>0</v>
      </c>
      <c r="BL86" s="187" t="s">
        <v>154</v>
      </c>
      <c r="BM86" s="187" t="s">
        <v>1621</v>
      </c>
    </row>
    <row r="87" spans="2:65" s="376" customFormat="1" ht="31.5" customHeight="1" x14ac:dyDescent="0.3">
      <c r="B87" s="195"/>
      <c r="C87" s="194" t="s">
        <v>680</v>
      </c>
      <c r="D87" s="194" t="s">
        <v>335</v>
      </c>
      <c r="E87" s="193" t="s">
        <v>1620</v>
      </c>
      <c r="F87" s="381" t="s">
        <v>1619</v>
      </c>
      <c r="G87" s="192" t="s">
        <v>338</v>
      </c>
      <c r="H87" s="191">
        <v>360</v>
      </c>
      <c r="I87" s="380"/>
      <c r="J87" s="380"/>
      <c r="K87" s="381"/>
      <c r="L87" s="184"/>
      <c r="M87" s="414" t="s">
        <v>5</v>
      </c>
      <c r="N87" s="417" t="s">
        <v>37</v>
      </c>
      <c r="O87" s="416">
        <v>0.60799999999999998</v>
      </c>
      <c r="P87" s="416">
        <f t="shared" si="0"/>
        <v>218.88</v>
      </c>
      <c r="Q87" s="416">
        <v>8.8800000000000007E-3</v>
      </c>
      <c r="R87" s="416">
        <f t="shared" si="1"/>
        <v>3.1968000000000001</v>
      </c>
      <c r="S87" s="416">
        <v>0</v>
      </c>
      <c r="T87" s="415">
        <f t="shared" si="2"/>
        <v>0</v>
      </c>
      <c r="AR87" s="187" t="s">
        <v>154</v>
      </c>
      <c r="AT87" s="187" t="s">
        <v>335</v>
      </c>
      <c r="AU87" s="187" t="s">
        <v>76</v>
      </c>
      <c r="AY87" s="187" t="s">
        <v>146</v>
      </c>
      <c r="BE87" s="190">
        <f t="shared" si="3"/>
        <v>0</v>
      </c>
      <c r="BF87" s="190">
        <f t="shared" si="4"/>
        <v>0</v>
      </c>
      <c r="BG87" s="190">
        <f t="shared" si="5"/>
        <v>0</v>
      </c>
      <c r="BH87" s="190">
        <f t="shared" si="6"/>
        <v>0</v>
      </c>
      <c r="BI87" s="190">
        <f t="shared" si="7"/>
        <v>0</v>
      </c>
      <c r="BJ87" s="187" t="s">
        <v>74</v>
      </c>
      <c r="BK87" s="190">
        <f t="shared" si="8"/>
        <v>0</v>
      </c>
      <c r="BL87" s="187" t="s">
        <v>154</v>
      </c>
      <c r="BM87" s="187" t="s">
        <v>1618</v>
      </c>
    </row>
    <row r="88" spans="2:65" s="376" customFormat="1" ht="22.5" customHeight="1" x14ac:dyDescent="0.3">
      <c r="B88" s="195"/>
      <c r="C88" s="194" t="s">
        <v>684</v>
      </c>
      <c r="D88" s="194" t="s">
        <v>335</v>
      </c>
      <c r="E88" s="193" t="s">
        <v>1617</v>
      </c>
      <c r="F88" s="381" t="s">
        <v>1616</v>
      </c>
      <c r="G88" s="192" t="s">
        <v>338</v>
      </c>
      <c r="H88" s="191">
        <v>3</v>
      </c>
      <c r="I88" s="380"/>
      <c r="J88" s="380"/>
      <c r="K88" s="381"/>
      <c r="L88" s="184"/>
      <c r="M88" s="414" t="s">
        <v>5</v>
      </c>
      <c r="N88" s="417" t="s">
        <v>37</v>
      </c>
      <c r="O88" s="416">
        <v>0.28999999999999998</v>
      </c>
      <c r="P88" s="416">
        <f t="shared" si="0"/>
        <v>0.86999999999999988</v>
      </c>
      <c r="Q88" s="416">
        <v>3.7799999999999999E-3</v>
      </c>
      <c r="R88" s="416">
        <f t="shared" si="1"/>
        <v>1.1339999999999999E-2</v>
      </c>
      <c r="S88" s="416">
        <v>0</v>
      </c>
      <c r="T88" s="415">
        <f t="shared" si="2"/>
        <v>0</v>
      </c>
      <c r="AR88" s="187" t="s">
        <v>154</v>
      </c>
      <c r="AT88" s="187" t="s">
        <v>335</v>
      </c>
      <c r="AU88" s="187" t="s">
        <v>76</v>
      </c>
      <c r="AY88" s="187" t="s">
        <v>146</v>
      </c>
      <c r="BE88" s="190">
        <f t="shared" si="3"/>
        <v>0</v>
      </c>
      <c r="BF88" s="190">
        <f t="shared" si="4"/>
        <v>0</v>
      </c>
      <c r="BG88" s="190">
        <f t="shared" si="5"/>
        <v>0</v>
      </c>
      <c r="BH88" s="190">
        <f t="shared" si="6"/>
        <v>0</v>
      </c>
      <c r="BI88" s="190">
        <f t="shared" si="7"/>
        <v>0</v>
      </c>
      <c r="BJ88" s="187" t="s">
        <v>74</v>
      </c>
      <c r="BK88" s="190">
        <f t="shared" si="8"/>
        <v>0</v>
      </c>
      <c r="BL88" s="187" t="s">
        <v>154</v>
      </c>
      <c r="BM88" s="187" t="s">
        <v>1615</v>
      </c>
    </row>
    <row r="89" spans="2:65" s="376" customFormat="1" ht="22.5" customHeight="1" x14ac:dyDescent="0.3">
      <c r="B89" s="195"/>
      <c r="C89" s="194" t="s">
        <v>688</v>
      </c>
      <c r="D89" s="194" t="s">
        <v>335</v>
      </c>
      <c r="E89" s="193" t="s">
        <v>1614</v>
      </c>
      <c r="F89" s="381" t="s">
        <v>1613</v>
      </c>
      <c r="G89" s="192" t="s">
        <v>338</v>
      </c>
      <c r="H89" s="191">
        <v>3</v>
      </c>
      <c r="I89" s="380"/>
      <c r="J89" s="380"/>
      <c r="K89" s="381"/>
      <c r="L89" s="184"/>
      <c r="M89" s="414" t="s">
        <v>5</v>
      </c>
      <c r="N89" s="417" t="s">
        <v>37</v>
      </c>
      <c r="O89" s="416">
        <v>0.40300000000000002</v>
      </c>
      <c r="P89" s="416">
        <f t="shared" si="0"/>
        <v>1.2090000000000001</v>
      </c>
      <c r="Q89" s="416">
        <v>6.5300000000000002E-3</v>
      </c>
      <c r="R89" s="416">
        <f t="shared" si="1"/>
        <v>1.959E-2</v>
      </c>
      <c r="S89" s="416">
        <v>0</v>
      </c>
      <c r="T89" s="415">
        <f t="shared" si="2"/>
        <v>0</v>
      </c>
      <c r="AR89" s="187" t="s">
        <v>154</v>
      </c>
      <c r="AT89" s="187" t="s">
        <v>335</v>
      </c>
      <c r="AU89" s="187" t="s">
        <v>76</v>
      </c>
      <c r="AY89" s="187" t="s">
        <v>146</v>
      </c>
      <c r="BE89" s="190">
        <f t="shared" si="3"/>
        <v>0</v>
      </c>
      <c r="BF89" s="190">
        <f t="shared" si="4"/>
        <v>0</v>
      </c>
      <c r="BG89" s="190">
        <f t="shared" si="5"/>
        <v>0</v>
      </c>
      <c r="BH89" s="190">
        <f t="shared" si="6"/>
        <v>0</v>
      </c>
      <c r="BI89" s="190">
        <f t="shared" si="7"/>
        <v>0</v>
      </c>
      <c r="BJ89" s="187" t="s">
        <v>74</v>
      </c>
      <c r="BK89" s="190">
        <f t="shared" si="8"/>
        <v>0</v>
      </c>
      <c r="BL89" s="187" t="s">
        <v>154</v>
      </c>
      <c r="BM89" s="187" t="s">
        <v>1612</v>
      </c>
    </row>
    <row r="90" spans="2:65" s="376" customFormat="1" ht="22.5" customHeight="1" x14ac:dyDescent="0.3">
      <c r="B90" s="195"/>
      <c r="C90" s="194" t="s">
        <v>731</v>
      </c>
      <c r="D90" s="194" t="s">
        <v>335</v>
      </c>
      <c r="E90" s="193" t="s">
        <v>1611</v>
      </c>
      <c r="F90" s="381" t="s">
        <v>1610</v>
      </c>
      <c r="G90" s="192" t="s">
        <v>338</v>
      </c>
      <c r="H90" s="191">
        <v>3</v>
      </c>
      <c r="I90" s="380"/>
      <c r="J90" s="380"/>
      <c r="K90" s="381"/>
      <c r="L90" s="184"/>
      <c r="M90" s="414" t="s">
        <v>5</v>
      </c>
      <c r="N90" s="417" t="s">
        <v>37</v>
      </c>
      <c r="O90" s="416">
        <v>0.67200000000000004</v>
      </c>
      <c r="P90" s="416">
        <f t="shared" si="0"/>
        <v>2.016</v>
      </c>
      <c r="Q90" s="416">
        <v>1.5350000000000001E-2</v>
      </c>
      <c r="R90" s="416">
        <f t="shared" si="1"/>
        <v>4.6050000000000001E-2</v>
      </c>
      <c r="S90" s="416">
        <v>0</v>
      </c>
      <c r="T90" s="415">
        <f t="shared" si="2"/>
        <v>0</v>
      </c>
      <c r="AR90" s="187" t="s">
        <v>154</v>
      </c>
      <c r="AT90" s="187" t="s">
        <v>335</v>
      </c>
      <c r="AU90" s="187" t="s">
        <v>76</v>
      </c>
      <c r="AY90" s="187" t="s">
        <v>146</v>
      </c>
      <c r="BE90" s="190">
        <f t="shared" si="3"/>
        <v>0</v>
      </c>
      <c r="BF90" s="190">
        <f t="shared" si="4"/>
        <v>0</v>
      </c>
      <c r="BG90" s="190">
        <f t="shared" si="5"/>
        <v>0</v>
      </c>
      <c r="BH90" s="190">
        <f t="shared" si="6"/>
        <v>0</v>
      </c>
      <c r="BI90" s="190">
        <f t="shared" si="7"/>
        <v>0</v>
      </c>
      <c r="BJ90" s="187" t="s">
        <v>74</v>
      </c>
      <c r="BK90" s="190">
        <f t="shared" si="8"/>
        <v>0</v>
      </c>
      <c r="BL90" s="187" t="s">
        <v>154</v>
      </c>
      <c r="BM90" s="187" t="s">
        <v>1609</v>
      </c>
    </row>
    <row r="91" spans="2:65" s="376" customFormat="1" ht="31.5" customHeight="1" x14ac:dyDescent="0.3">
      <c r="B91" s="195"/>
      <c r="C91" s="194" t="s">
        <v>734</v>
      </c>
      <c r="D91" s="194" t="s">
        <v>335</v>
      </c>
      <c r="E91" s="193" t="s">
        <v>1608</v>
      </c>
      <c r="F91" s="381" t="s">
        <v>1607</v>
      </c>
      <c r="G91" s="192" t="s">
        <v>470</v>
      </c>
      <c r="H91" s="191">
        <v>2</v>
      </c>
      <c r="I91" s="380"/>
      <c r="J91" s="380"/>
      <c r="K91" s="381"/>
      <c r="L91" s="184"/>
      <c r="M91" s="414" t="s">
        <v>5</v>
      </c>
      <c r="N91" s="417" t="s">
        <v>37</v>
      </c>
      <c r="O91" s="416">
        <v>0.55900000000000005</v>
      </c>
      <c r="P91" s="416">
        <f t="shared" si="0"/>
        <v>1.1180000000000001</v>
      </c>
      <c r="Q91" s="416">
        <v>0</v>
      </c>
      <c r="R91" s="416">
        <f t="shared" si="1"/>
        <v>0</v>
      </c>
      <c r="S91" s="416">
        <v>0</v>
      </c>
      <c r="T91" s="415">
        <f t="shared" si="2"/>
        <v>0</v>
      </c>
      <c r="AR91" s="187" t="s">
        <v>154</v>
      </c>
      <c r="AT91" s="187" t="s">
        <v>335</v>
      </c>
      <c r="AU91" s="187" t="s">
        <v>76</v>
      </c>
      <c r="AY91" s="187" t="s">
        <v>146</v>
      </c>
      <c r="BE91" s="190">
        <f t="shared" si="3"/>
        <v>0</v>
      </c>
      <c r="BF91" s="190">
        <f t="shared" si="4"/>
        <v>0</v>
      </c>
      <c r="BG91" s="190">
        <f t="shared" si="5"/>
        <v>0</v>
      </c>
      <c r="BH91" s="190">
        <f t="shared" si="6"/>
        <v>0</v>
      </c>
      <c r="BI91" s="190">
        <f t="shared" si="7"/>
        <v>0</v>
      </c>
      <c r="BJ91" s="187" t="s">
        <v>74</v>
      </c>
      <c r="BK91" s="190">
        <f t="shared" si="8"/>
        <v>0</v>
      </c>
      <c r="BL91" s="187" t="s">
        <v>154</v>
      </c>
      <c r="BM91" s="187" t="s">
        <v>1606</v>
      </c>
    </row>
    <row r="92" spans="2:65" s="376" customFormat="1" ht="22.5" customHeight="1" x14ac:dyDescent="0.3">
      <c r="B92" s="195"/>
      <c r="C92" s="194" t="s">
        <v>737</v>
      </c>
      <c r="D92" s="194" t="s">
        <v>335</v>
      </c>
      <c r="E92" s="193" t="s">
        <v>1605</v>
      </c>
      <c r="F92" s="381" t="s">
        <v>1604</v>
      </c>
      <c r="G92" s="192" t="s">
        <v>338</v>
      </c>
      <c r="H92" s="191">
        <v>500</v>
      </c>
      <c r="I92" s="380"/>
      <c r="J92" s="380"/>
      <c r="K92" s="381"/>
      <c r="L92" s="184"/>
      <c r="M92" s="414" t="s">
        <v>5</v>
      </c>
      <c r="N92" s="417" t="s">
        <v>37</v>
      </c>
      <c r="O92" s="416">
        <v>6.2E-2</v>
      </c>
      <c r="P92" s="416">
        <f t="shared" si="0"/>
        <v>31</v>
      </c>
      <c r="Q92" s="416">
        <v>0</v>
      </c>
      <c r="R92" s="416">
        <f t="shared" si="1"/>
        <v>0</v>
      </c>
      <c r="S92" s="416">
        <v>0</v>
      </c>
      <c r="T92" s="415">
        <f t="shared" si="2"/>
        <v>0</v>
      </c>
      <c r="AR92" s="187" t="s">
        <v>154</v>
      </c>
      <c r="AT92" s="187" t="s">
        <v>335</v>
      </c>
      <c r="AU92" s="187" t="s">
        <v>76</v>
      </c>
      <c r="AY92" s="187" t="s">
        <v>146</v>
      </c>
      <c r="BE92" s="190">
        <f t="shared" si="3"/>
        <v>0</v>
      </c>
      <c r="BF92" s="190">
        <f t="shared" si="4"/>
        <v>0</v>
      </c>
      <c r="BG92" s="190">
        <f t="shared" si="5"/>
        <v>0</v>
      </c>
      <c r="BH92" s="190">
        <f t="shared" si="6"/>
        <v>0</v>
      </c>
      <c r="BI92" s="190">
        <f t="shared" si="7"/>
        <v>0</v>
      </c>
      <c r="BJ92" s="187" t="s">
        <v>74</v>
      </c>
      <c r="BK92" s="190">
        <f t="shared" si="8"/>
        <v>0</v>
      </c>
      <c r="BL92" s="187" t="s">
        <v>154</v>
      </c>
      <c r="BM92" s="187" t="s">
        <v>1603</v>
      </c>
    </row>
    <row r="93" spans="2:65" s="376" customFormat="1" ht="22.5" customHeight="1" x14ac:dyDescent="0.3">
      <c r="B93" s="195"/>
      <c r="C93" s="194" t="s">
        <v>672</v>
      </c>
      <c r="D93" s="194" t="s">
        <v>335</v>
      </c>
      <c r="E93" s="193" t="s">
        <v>1602</v>
      </c>
      <c r="F93" s="381" t="s">
        <v>1601</v>
      </c>
      <c r="G93" s="192" t="s">
        <v>470</v>
      </c>
      <c r="H93" s="191">
        <v>2</v>
      </c>
      <c r="I93" s="380"/>
      <c r="J93" s="380"/>
      <c r="K93" s="381"/>
      <c r="L93" s="184"/>
      <c r="M93" s="414" t="s">
        <v>5</v>
      </c>
      <c r="N93" s="417" t="s">
        <v>37</v>
      </c>
      <c r="O93" s="416">
        <v>0.27600000000000002</v>
      </c>
      <c r="P93" s="416">
        <f t="shared" si="0"/>
        <v>0.55200000000000005</v>
      </c>
      <c r="Q93" s="416">
        <v>1.8000000000000001E-4</v>
      </c>
      <c r="R93" s="416">
        <f t="shared" si="1"/>
        <v>3.6000000000000002E-4</v>
      </c>
      <c r="S93" s="416">
        <v>0</v>
      </c>
      <c r="T93" s="415">
        <f t="shared" si="2"/>
        <v>0</v>
      </c>
      <c r="AR93" s="187" t="s">
        <v>154</v>
      </c>
      <c r="AT93" s="187" t="s">
        <v>335</v>
      </c>
      <c r="AU93" s="187" t="s">
        <v>76</v>
      </c>
      <c r="AY93" s="187" t="s">
        <v>146</v>
      </c>
      <c r="BE93" s="190">
        <f t="shared" si="3"/>
        <v>0</v>
      </c>
      <c r="BF93" s="190">
        <f t="shared" si="4"/>
        <v>0</v>
      </c>
      <c r="BG93" s="190">
        <f t="shared" si="5"/>
        <v>0</v>
      </c>
      <c r="BH93" s="190">
        <f t="shared" si="6"/>
        <v>0</v>
      </c>
      <c r="BI93" s="190">
        <f t="shared" si="7"/>
        <v>0</v>
      </c>
      <c r="BJ93" s="187" t="s">
        <v>74</v>
      </c>
      <c r="BK93" s="190">
        <f t="shared" si="8"/>
        <v>0</v>
      </c>
      <c r="BL93" s="187" t="s">
        <v>154</v>
      </c>
      <c r="BM93" s="187" t="s">
        <v>1600</v>
      </c>
    </row>
    <row r="94" spans="2:65" s="376" customFormat="1" ht="22.5" customHeight="1" x14ac:dyDescent="0.3">
      <c r="B94" s="195"/>
      <c r="C94" s="194" t="s">
        <v>676</v>
      </c>
      <c r="D94" s="194" t="s">
        <v>335</v>
      </c>
      <c r="E94" s="193" t="s">
        <v>1599</v>
      </c>
      <c r="F94" s="381" t="s">
        <v>1598</v>
      </c>
      <c r="G94" s="192" t="s">
        <v>470</v>
      </c>
      <c r="H94" s="191">
        <v>1</v>
      </c>
      <c r="I94" s="380"/>
      <c r="J94" s="380"/>
      <c r="K94" s="381"/>
      <c r="L94" s="184"/>
      <c r="M94" s="414" t="s">
        <v>5</v>
      </c>
      <c r="N94" s="417" t="s">
        <v>37</v>
      </c>
      <c r="O94" s="416">
        <v>0.57599999999999996</v>
      </c>
      <c r="P94" s="416">
        <f t="shared" si="0"/>
        <v>0.57599999999999996</v>
      </c>
      <c r="Q94" s="416">
        <v>2.5000000000000001E-4</v>
      </c>
      <c r="R94" s="416">
        <f t="shared" si="1"/>
        <v>2.5000000000000001E-4</v>
      </c>
      <c r="S94" s="416">
        <v>0</v>
      </c>
      <c r="T94" s="415">
        <f t="shared" si="2"/>
        <v>0</v>
      </c>
      <c r="AR94" s="187" t="s">
        <v>154</v>
      </c>
      <c r="AT94" s="187" t="s">
        <v>335</v>
      </c>
      <c r="AU94" s="187" t="s">
        <v>76</v>
      </c>
      <c r="AY94" s="187" t="s">
        <v>146</v>
      </c>
      <c r="BE94" s="190">
        <f t="shared" si="3"/>
        <v>0</v>
      </c>
      <c r="BF94" s="190">
        <f t="shared" si="4"/>
        <v>0</v>
      </c>
      <c r="BG94" s="190">
        <f t="shared" si="5"/>
        <v>0</v>
      </c>
      <c r="BH94" s="190">
        <f t="shared" si="6"/>
        <v>0</v>
      </c>
      <c r="BI94" s="190">
        <f t="shared" si="7"/>
        <v>0</v>
      </c>
      <c r="BJ94" s="187" t="s">
        <v>74</v>
      </c>
      <c r="BK94" s="190">
        <f t="shared" si="8"/>
        <v>0</v>
      </c>
      <c r="BL94" s="187" t="s">
        <v>154</v>
      </c>
      <c r="BM94" s="187" t="s">
        <v>1597</v>
      </c>
    </row>
    <row r="95" spans="2:65" s="376" customFormat="1" ht="22.5" customHeight="1" x14ac:dyDescent="0.3">
      <c r="B95" s="195"/>
      <c r="C95" s="194" t="s">
        <v>728</v>
      </c>
      <c r="D95" s="194" t="s">
        <v>335</v>
      </c>
      <c r="E95" s="193" t="s">
        <v>1596</v>
      </c>
      <c r="F95" s="381" t="s">
        <v>1595</v>
      </c>
      <c r="G95" s="192" t="s">
        <v>470</v>
      </c>
      <c r="H95" s="191">
        <v>1</v>
      </c>
      <c r="I95" s="380"/>
      <c r="J95" s="380"/>
      <c r="K95" s="381"/>
      <c r="L95" s="184"/>
      <c r="M95" s="414" t="s">
        <v>5</v>
      </c>
      <c r="N95" s="417" t="s">
        <v>37</v>
      </c>
      <c r="O95" s="416">
        <v>0.60899999999999999</v>
      </c>
      <c r="P95" s="416">
        <f t="shared" si="0"/>
        <v>0.60899999999999999</v>
      </c>
      <c r="Q95" s="416">
        <v>4.4999999999999999E-4</v>
      </c>
      <c r="R95" s="416">
        <f t="shared" si="1"/>
        <v>4.4999999999999999E-4</v>
      </c>
      <c r="S95" s="416">
        <v>0</v>
      </c>
      <c r="T95" s="415">
        <f t="shared" si="2"/>
        <v>0</v>
      </c>
      <c r="AR95" s="187" t="s">
        <v>154</v>
      </c>
      <c r="AT95" s="187" t="s">
        <v>335</v>
      </c>
      <c r="AU95" s="187" t="s">
        <v>76</v>
      </c>
      <c r="AY95" s="187" t="s">
        <v>146</v>
      </c>
      <c r="BE95" s="190">
        <f t="shared" si="3"/>
        <v>0</v>
      </c>
      <c r="BF95" s="190">
        <f t="shared" si="4"/>
        <v>0</v>
      </c>
      <c r="BG95" s="190">
        <f t="shared" si="5"/>
        <v>0</v>
      </c>
      <c r="BH95" s="190">
        <f t="shared" si="6"/>
        <v>0</v>
      </c>
      <c r="BI95" s="190">
        <f t="shared" si="7"/>
        <v>0</v>
      </c>
      <c r="BJ95" s="187" t="s">
        <v>74</v>
      </c>
      <c r="BK95" s="190">
        <f t="shared" si="8"/>
        <v>0</v>
      </c>
      <c r="BL95" s="187" t="s">
        <v>154</v>
      </c>
      <c r="BM95" s="187" t="s">
        <v>1594</v>
      </c>
    </row>
    <row r="96" spans="2:65" s="376" customFormat="1" ht="31.5" customHeight="1" x14ac:dyDescent="0.3">
      <c r="B96" s="195"/>
      <c r="C96" s="194" t="s">
        <v>751</v>
      </c>
      <c r="D96" s="194" t="s">
        <v>335</v>
      </c>
      <c r="E96" s="193" t="s">
        <v>1593</v>
      </c>
      <c r="F96" s="381" t="s">
        <v>1592</v>
      </c>
      <c r="G96" s="192" t="s">
        <v>470</v>
      </c>
      <c r="H96" s="191">
        <v>3</v>
      </c>
      <c r="I96" s="380"/>
      <c r="J96" s="380"/>
      <c r="K96" s="381"/>
      <c r="L96" s="184"/>
      <c r="M96" s="414" t="s">
        <v>5</v>
      </c>
      <c r="N96" s="417" t="s">
        <v>37</v>
      </c>
      <c r="O96" s="416">
        <v>0.97199999999999998</v>
      </c>
      <c r="P96" s="416">
        <f t="shared" si="0"/>
        <v>2.9159999999999999</v>
      </c>
      <c r="Q96" s="416">
        <v>1.636E-2</v>
      </c>
      <c r="R96" s="416">
        <f t="shared" si="1"/>
        <v>4.9079999999999999E-2</v>
      </c>
      <c r="S96" s="416">
        <v>0</v>
      </c>
      <c r="T96" s="415">
        <f t="shared" si="2"/>
        <v>0</v>
      </c>
      <c r="AR96" s="187" t="s">
        <v>154</v>
      </c>
      <c r="AT96" s="187" t="s">
        <v>335</v>
      </c>
      <c r="AU96" s="187" t="s">
        <v>76</v>
      </c>
      <c r="AY96" s="187" t="s">
        <v>146</v>
      </c>
      <c r="BE96" s="190">
        <f t="shared" si="3"/>
        <v>0</v>
      </c>
      <c r="BF96" s="190">
        <f t="shared" si="4"/>
        <v>0</v>
      </c>
      <c r="BG96" s="190">
        <f t="shared" si="5"/>
        <v>0</v>
      </c>
      <c r="BH96" s="190">
        <f t="shared" si="6"/>
        <v>0</v>
      </c>
      <c r="BI96" s="190">
        <f t="shared" si="7"/>
        <v>0</v>
      </c>
      <c r="BJ96" s="187" t="s">
        <v>74</v>
      </c>
      <c r="BK96" s="190">
        <f t="shared" si="8"/>
        <v>0</v>
      </c>
      <c r="BL96" s="187" t="s">
        <v>154</v>
      </c>
      <c r="BM96" s="187" t="s">
        <v>1591</v>
      </c>
    </row>
    <row r="97" spans="2:65" s="376" customFormat="1" ht="31.5" customHeight="1" x14ac:dyDescent="0.3">
      <c r="B97" s="195"/>
      <c r="C97" s="194" t="s">
        <v>11</v>
      </c>
      <c r="D97" s="194" t="s">
        <v>335</v>
      </c>
      <c r="E97" s="193" t="s">
        <v>1590</v>
      </c>
      <c r="F97" s="381" t="s">
        <v>1589</v>
      </c>
      <c r="G97" s="192" t="s">
        <v>470</v>
      </c>
      <c r="H97" s="191">
        <v>3</v>
      </c>
      <c r="I97" s="380"/>
      <c r="J97" s="380"/>
      <c r="K97" s="381"/>
      <c r="L97" s="184"/>
      <c r="M97" s="414" t="s">
        <v>5</v>
      </c>
      <c r="N97" s="417" t="s">
        <v>37</v>
      </c>
      <c r="O97" s="416">
        <v>1.0960000000000001</v>
      </c>
      <c r="P97" s="416">
        <f t="shared" si="0"/>
        <v>3.2880000000000003</v>
      </c>
      <c r="Q97" s="416">
        <v>2.0420000000000001E-2</v>
      </c>
      <c r="R97" s="416">
        <f t="shared" si="1"/>
        <v>6.1260000000000002E-2</v>
      </c>
      <c r="S97" s="416">
        <v>0</v>
      </c>
      <c r="T97" s="415">
        <f t="shared" si="2"/>
        <v>0</v>
      </c>
      <c r="AR97" s="187" t="s">
        <v>154</v>
      </c>
      <c r="AT97" s="187" t="s">
        <v>335</v>
      </c>
      <c r="AU97" s="187" t="s">
        <v>76</v>
      </c>
      <c r="AY97" s="187" t="s">
        <v>146</v>
      </c>
      <c r="BE97" s="190">
        <f t="shared" si="3"/>
        <v>0</v>
      </c>
      <c r="BF97" s="190">
        <f t="shared" si="4"/>
        <v>0</v>
      </c>
      <c r="BG97" s="190">
        <f t="shared" si="5"/>
        <v>0</v>
      </c>
      <c r="BH97" s="190">
        <f t="shared" si="6"/>
        <v>0</v>
      </c>
      <c r="BI97" s="190">
        <f t="shared" si="7"/>
        <v>0</v>
      </c>
      <c r="BJ97" s="187" t="s">
        <v>74</v>
      </c>
      <c r="BK97" s="190">
        <f t="shared" si="8"/>
        <v>0</v>
      </c>
      <c r="BL97" s="187" t="s">
        <v>154</v>
      </c>
      <c r="BM97" s="187" t="s">
        <v>1588</v>
      </c>
    </row>
    <row r="98" spans="2:65" s="376" customFormat="1" ht="31.5" customHeight="1" x14ac:dyDescent="0.3">
      <c r="B98" s="195"/>
      <c r="C98" s="194" t="s">
        <v>154</v>
      </c>
      <c r="D98" s="194" t="s">
        <v>335</v>
      </c>
      <c r="E98" s="193" t="s">
        <v>1587</v>
      </c>
      <c r="F98" s="381" t="s">
        <v>1586</v>
      </c>
      <c r="G98" s="192" t="s">
        <v>470</v>
      </c>
      <c r="H98" s="191">
        <v>3</v>
      </c>
      <c r="I98" s="380"/>
      <c r="J98" s="380"/>
      <c r="K98" s="381"/>
      <c r="L98" s="184"/>
      <c r="M98" s="414" t="s">
        <v>5</v>
      </c>
      <c r="N98" s="417" t="s">
        <v>37</v>
      </c>
      <c r="O98" s="416">
        <v>1.49</v>
      </c>
      <c r="P98" s="416">
        <f t="shared" si="0"/>
        <v>4.47</v>
      </c>
      <c r="Q98" s="416">
        <v>3.4909999999999997E-2</v>
      </c>
      <c r="R98" s="416">
        <f t="shared" si="1"/>
        <v>0.10472999999999999</v>
      </c>
      <c r="S98" s="416">
        <v>0</v>
      </c>
      <c r="T98" s="415">
        <f t="shared" si="2"/>
        <v>0</v>
      </c>
      <c r="AR98" s="187" t="s">
        <v>154</v>
      </c>
      <c r="AT98" s="187" t="s">
        <v>335</v>
      </c>
      <c r="AU98" s="187" t="s">
        <v>76</v>
      </c>
      <c r="AY98" s="187" t="s">
        <v>146</v>
      </c>
      <c r="BE98" s="190">
        <f t="shared" si="3"/>
        <v>0</v>
      </c>
      <c r="BF98" s="190">
        <f t="shared" si="4"/>
        <v>0</v>
      </c>
      <c r="BG98" s="190">
        <f t="shared" si="5"/>
        <v>0</v>
      </c>
      <c r="BH98" s="190">
        <f t="shared" si="6"/>
        <v>0</v>
      </c>
      <c r="BI98" s="190">
        <f t="shared" si="7"/>
        <v>0</v>
      </c>
      <c r="BJ98" s="187" t="s">
        <v>74</v>
      </c>
      <c r="BK98" s="190">
        <f t="shared" si="8"/>
        <v>0</v>
      </c>
      <c r="BL98" s="187" t="s">
        <v>154</v>
      </c>
      <c r="BM98" s="187" t="s">
        <v>1585</v>
      </c>
    </row>
    <row r="99" spans="2:65" s="376" customFormat="1" ht="22.5" customHeight="1" x14ac:dyDescent="0.3">
      <c r="B99" s="195"/>
      <c r="C99" s="194" t="s">
        <v>748</v>
      </c>
      <c r="D99" s="194" t="s">
        <v>335</v>
      </c>
      <c r="E99" s="193" t="s">
        <v>1584</v>
      </c>
      <c r="F99" s="381" t="s">
        <v>1583</v>
      </c>
      <c r="G99" s="192" t="s">
        <v>470</v>
      </c>
      <c r="H99" s="191">
        <v>1</v>
      </c>
      <c r="I99" s="380"/>
      <c r="J99" s="380"/>
      <c r="K99" s="381"/>
      <c r="L99" s="184"/>
      <c r="M99" s="414" t="s">
        <v>5</v>
      </c>
      <c r="N99" s="417" t="s">
        <v>37</v>
      </c>
      <c r="O99" s="416">
        <v>0.998</v>
      </c>
      <c r="P99" s="416">
        <f t="shared" si="0"/>
        <v>0.998</v>
      </c>
      <c r="Q99" s="416">
        <v>1.371E-2</v>
      </c>
      <c r="R99" s="416">
        <f t="shared" si="1"/>
        <v>1.371E-2</v>
      </c>
      <c r="S99" s="416">
        <v>0</v>
      </c>
      <c r="T99" s="415">
        <f t="shared" si="2"/>
        <v>0</v>
      </c>
      <c r="AR99" s="187" t="s">
        <v>154</v>
      </c>
      <c r="AT99" s="187" t="s">
        <v>335</v>
      </c>
      <c r="AU99" s="187" t="s">
        <v>76</v>
      </c>
      <c r="AY99" s="187" t="s">
        <v>146</v>
      </c>
      <c r="BE99" s="190">
        <f t="shared" si="3"/>
        <v>0</v>
      </c>
      <c r="BF99" s="190">
        <f t="shared" si="4"/>
        <v>0</v>
      </c>
      <c r="BG99" s="190">
        <f t="shared" si="5"/>
        <v>0</v>
      </c>
      <c r="BH99" s="190">
        <f t="shared" si="6"/>
        <v>0</v>
      </c>
      <c r="BI99" s="190">
        <f t="shared" si="7"/>
        <v>0</v>
      </c>
      <c r="BJ99" s="187" t="s">
        <v>74</v>
      </c>
      <c r="BK99" s="190">
        <f t="shared" si="8"/>
        <v>0</v>
      </c>
      <c r="BL99" s="187" t="s">
        <v>154</v>
      </c>
      <c r="BM99" s="187" t="s">
        <v>1582</v>
      </c>
    </row>
    <row r="100" spans="2:65" s="376" customFormat="1" ht="22.5" customHeight="1" x14ac:dyDescent="0.3">
      <c r="B100" s="195"/>
      <c r="C100" s="194" t="s">
        <v>563</v>
      </c>
      <c r="D100" s="194" t="s">
        <v>335</v>
      </c>
      <c r="E100" s="193" t="s">
        <v>1581</v>
      </c>
      <c r="F100" s="381" t="s">
        <v>1580</v>
      </c>
      <c r="G100" s="192" t="s">
        <v>470</v>
      </c>
      <c r="H100" s="191">
        <v>1</v>
      </c>
      <c r="I100" s="380"/>
      <c r="J100" s="380"/>
      <c r="K100" s="381"/>
      <c r="L100" s="184"/>
      <c r="M100" s="414" t="s">
        <v>5</v>
      </c>
      <c r="N100" s="417" t="s">
        <v>37</v>
      </c>
      <c r="O100" s="416">
        <v>1.83</v>
      </c>
      <c r="P100" s="416">
        <f t="shared" si="0"/>
        <v>1.83</v>
      </c>
      <c r="Q100" s="416">
        <v>3.1759999999999997E-2</v>
      </c>
      <c r="R100" s="416">
        <f t="shared" si="1"/>
        <v>3.1759999999999997E-2</v>
      </c>
      <c r="S100" s="416">
        <v>0</v>
      </c>
      <c r="T100" s="415">
        <f t="shared" si="2"/>
        <v>0</v>
      </c>
      <c r="AR100" s="187" t="s">
        <v>154</v>
      </c>
      <c r="AT100" s="187" t="s">
        <v>335</v>
      </c>
      <c r="AU100" s="187" t="s">
        <v>76</v>
      </c>
      <c r="AY100" s="187" t="s">
        <v>146</v>
      </c>
      <c r="BE100" s="190">
        <f t="shared" si="3"/>
        <v>0</v>
      </c>
      <c r="BF100" s="190">
        <f t="shared" si="4"/>
        <v>0</v>
      </c>
      <c r="BG100" s="190">
        <f t="shared" si="5"/>
        <v>0</v>
      </c>
      <c r="BH100" s="190">
        <f t="shared" si="6"/>
        <v>0</v>
      </c>
      <c r="BI100" s="190">
        <f t="shared" si="7"/>
        <v>0</v>
      </c>
      <c r="BJ100" s="187" t="s">
        <v>74</v>
      </c>
      <c r="BK100" s="190">
        <f t="shared" si="8"/>
        <v>0</v>
      </c>
      <c r="BL100" s="187" t="s">
        <v>154</v>
      </c>
      <c r="BM100" s="187" t="s">
        <v>1579</v>
      </c>
    </row>
    <row r="101" spans="2:65" s="376" customFormat="1" ht="22.5" customHeight="1" x14ac:dyDescent="0.3">
      <c r="B101" s="195"/>
      <c r="C101" s="194" t="s">
        <v>357</v>
      </c>
      <c r="D101" s="194" t="s">
        <v>335</v>
      </c>
      <c r="E101" s="193" t="s">
        <v>1578</v>
      </c>
      <c r="F101" s="381" t="s">
        <v>1577</v>
      </c>
      <c r="G101" s="192" t="s">
        <v>470</v>
      </c>
      <c r="H101" s="191">
        <v>2</v>
      </c>
      <c r="I101" s="380"/>
      <c r="J101" s="380"/>
      <c r="K101" s="381"/>
      <c r="L101" s="184"/>
      <c r="M101" s="414" t="s">
        <v>5</v>
      </c>
      <c r="N101" s="417" t="s">
        <v>37</v>
      </c>
      <c r="O101" s="416">
        <v>0.2</v>
      </c>
      <c r="P101" s="416">
        <f t="shared" si="0"/>
        <v>0.4</v>
      </c>
      <c r="Q101" s="416">
        <v>2.0000000000000001E-4</v>
      </c>
      <c r="R101" s="416">
        <f t="shared" si="1"/>
        <v>4.0000000000000002E-4</v>
      </c>
      <c r="S101" s="416">
        <v>0</v>
      </c>
      <c r="T101" s="415">
        <f t="shared" si="2"/>
        <v>0</v>
      </c>
      <c r="AR101" s="187" t="s">
        <v>154</v>
      </c>
      <c r="AT101" s="187" t="s">
        <v>335</v>
      </c>
      <c r="AU101" s="187" t="s">
        <v>76</v>
      </c>
      <c r="AY101" s="187" t="s">
        <v>146</v>
      </c>
      <c r="BE101" s="190">
        <f t="shared" si="3"/>
        <v>0</v>
      </c>
      <c r="BF101" s="190">
        <f t="shared" si="4"/>
        <v>0</v>
      </c>
      <c r="BG101" s="190">
        <f t="shared" si="5"/>
        <v>0</v>
      </c>
      <c r="BH101" s="190">
        <f t="shared" si="6"/>
        <v>0</v>
      </c>
      <c r="BI101" s="190">
        <f t="shared" si="7"/>
        <v>0</v>
      </c>
      <c r="BJ101" s="187" t="s">
        <v>74</v>
      </c>
      <c r="BK101" s="190">
        <f t="shared" si="8"/>
        <v>0</v>
      </c>
      <c r="BL101" s="187" t="s">
        <v>154</v>
      </c>
      <c r="BM101" s="187" t="s">
        <v>1576</v>
      </c>
    </row>
    <row r="102" spans="2:65" s="376" customFormat="1" ht="31.5" customHeight="1" x14ac:dyDescent="0.3">
      <c r="B102" s="195"/>
      <c r="C102" s="194" t="s">
        <v>365</v>
      </c>
      <c r="D102" s="194" t="s">
        <v>335</v>
      </c>
      <c r="E102" s="193" t="s">
        <v>1575</v>
      </c>
      <c r="F102" s="381" t="s">
        <v>1574</v>
      </c>
      <c r="G102" s="192" t="s">
        <v>470</v>
      </c>
      <c r="H102" s="191">
        <v>6</v>
      </c>
      <c r="I102" s="380"/>
      <c r="J102" s="380"/>
      <c r="K102" s="381"/>
      <c r="L102" s="184"/>
      <c r="M102" s="414" t="s">
        <v>5</v>
      </c>
      <c r="N102" s="417" t="s">
        <v>37</v>
      </c>
      <c r="O102" s="416">
        <v>0.16600000000000001</v>
      </c>
      <c r="P102" s="416">
        <f t="shared" si="0"/>
        <v>0.996</v>
      </c>
      <c r="Q102" s="416">
        <v>2.4000000000000001E-4</v>
      </c>
      <c r="R102" s="416">
        <f t="shared" si="1"/>
        <v>1.4400000000000001E-3</v>
      </c>
      <c r="S102" s="416">
        <v>0</v>
      </c>
      <c r="T102" s="415">
        <f t="shared" si="2"/>
        <v>0</v>
      </c>
      <c r="AR102" s="187" t="s">
        <v>154</v>
      </c>
      <c r="AT102" s="187" t="s">
        <v>335</v>
      </c>
      <c r="AU102" s="187" t="s">
        <v>76</v>
      </c>
      <c r="AY102" s="187" t="s">
        <v>146</v>
      </c>
      <c r="BE102" s="190">
        <f t="shared" si="3"/>
        <v>0</v>
      </c>
      <c r="BF102" s="190">
        <f t="shared" si="4"/>
        <v>0</v>
      </c>
      <c r="BG102" s="190">
        <f t="shared" si="5"/>
        <v>0</v>
      </c>
      <c r="BH102" s="190">
        <f t="shared" si="6"/>
        <v>0</v>
      </c>
      <c r="BI102" s="190">
        <f t="shared" si="7"/>
        <v>0</v>
      </c>
      <c r="BJ102" s="187" t="s">
        <v>74</v>
      </c>
      <c r="BK102" s="190">
        <f t="shared" si="8"/>
        <v>0</v>
      </c>
      <c r="BL102" s="187" t="s">
        <v>154</v>
      </c>
      <c r="BM102" s="187" t="s">
        <v>1573</v>
      </c>
    </row>
    <row r="103" spans="2:65" s="376" customFormat="1" ht="31.5" customHeight="1" x14ac:dyDescent="0.3">
      <c r="B103" s="195"/>
      <c r="C103" s="194" t="s">
        <v>10</v>
      </c>
      <c r="D103" s="194" t="s">
        <v>335</v>
      </c>
      <c r="E103" s="193" t="s">
        <v>1572</v>
      </c>
      <c r="F103" s="381" t="s">
        <v>1949</v>
      </c>
      <c r="G103" s="192" t="s">
        <v>470</v>
      </c>
      <c r="H103" s="191">
        <v>1</v>
      </c>
      <c r="I103" s="380"/>
      <c r="J103" s="380"/>
      <c r="K103" s="381"/>
      <c r="L103" s="184"/>
      <c r="M103" s="414" t="s">
        <v>5</v>
      </c>
      <c r="N103" s="417" t="s">
        <v>37</v>
      </c>
      <c r="O103" s="416">
        <v>0.114</v>
      </c>
      <c r="P103" s="416">
        <f t="shared" si="0"/>
        <v>0.114</v>
      </c>
      <c r="Q103" s="416">
        <v>3.3E-4</v>
      </c>
      <c r="R103" s="416">
        <f t="shared" si="1"/>
        <v>3.3E-4</v>
      </c>
      <c r="S103" s="416">
        <v>0</v>
      </c>
      <c r="T103" s="415">
        <f t="shared" si="2"/>
        <v>0</v>
      </c>
      <c r="AR103" s="187" t="s">
        <v>154</v>
      </c>
      <c r="AT103" s="187" t="s">
        <v>335</v>
      </c>
      <c r="AU103" s="187" t="s">
        <v>76</v>
      </c>
      <c r="AY103" s="187" t="s">
        <v>146</v>
      </c>
      <c r="BE103" s="190">
        <f t="shared" si="3"/>
        <v>0</v>
      </c>
      <c r="BF103" s="190">
        <f t="shared" si="4"/>
        <v>0</v>
      </c>
      <c r="BG103" s="190">
        <f t="shared" si="5"/>
        <v>0</v>
      </c>
      <c r="BH103" s="190">
        <f t="shared" si="6"/>
        <v>0</v>
      </c>
      <c r="BI103" s="190">
        <f t="shared" si="7"/>
        <v>0</v>
      </c>
      <c r="BJ103" s="187" t="s">
        <v>74</v>
      </c>
      <c r="BK103" s="190">
        <f t="shared" si="8"/>
        <v>0</v>
      </c>
      <c r="BL103" s="187" t="s">
        <v>154</v>
      </c>
      <c r="BM103" s="187" t="s">
        <v>1571</v>
      </c>
    </row>
    <row r="104" spans="2:65" s="376" customFormat="1" ht="31.5" customHeight="1" x14ac:dyDescent="0.3">
      <c r="B104" s="195"/>
      <c r="C104" s="194" t="s">
        <v>601</v>
      </c>
      <c r="D104" s="194" t="s">
        <v>335</v>
      </c>
      <c r="E104" s="193" t="s">
        <v>1948</v>
      </c>
      <c r="F104" s="381" t="s">
        <v>1947</v>
      </c>
      <c r="G104" s="192" t="s">
        <v>470</v>
      </c>
      <c r="H104" s="191">
        <v>1</v>
      </c>
      <c r="I104" s="380"/>
      <c r="J104" s="380"/>
      <c r="K104" s="381"/>
      <c r="L104" s="184"/>
      <c r="M104" s="414" t="s">
        <v>5</v>
      </c>
      <c r="N104" s="417" t="s">
        <v>37</v>
      </c>
      <c r="O104" s="416">
        <v>0</v>
      </c>
      <c r="P104" s="416">
        <f t="shared" si="0"/>
        <v>0</v>
      </c>
      <c r="Q104" s="416">
        <v>0</v>
      </c>
      <c r="R104" s="416">
        <f t="shared" si="1"/>
        <v>0</v>
      </c>
      <c r="S104" s="416">
        <v>0</v>
      </c>
      <c r="T104" s="415">
        <f t="shared" si="2"/>
        <v>0</v>
      </c>
      <c r="AR104" s="187" t="s">
        <v>154</v>
      </c>
      <c r="AT104" s="187" t="s">
        <v>335</v>
      </c>
      <c r="AU104" s="187" t="s">
        <v>76</v>
      </c>
      <c r="AY104" s="187" t="s">
        <v>146</v>
      </c>
      <c r="BE104" s="190">
        <f t="shared" si="3"/>
        <v>0</v>
      </c>
      <c r="BF104" s="190">
        <f t="shared" si="4"/>
        <v>0</v>
      </c>
      <c r="BG104" s="190">
        <f t="shared" si="5"/>
        <v>0</v>
      </c>
      <c r="BH104" s="190">
        <f t="shared" si="6"/>
        <v>0</v>
      </c>
      <c r="BI104" s="190">
        <f t="shared" si="7"/>
        <v>0</v>
      </c>
      <c r="BJ104" s="187" t="s">
        <v>74</v>
      </c>
      <c r="BK104" s="190">
        <f t="shared" si="8"/>
        <v>0</v>
      </c>
      <c r="BL104" s="187" t="s">
        <v>154</v>
      </c>
      <c r="BM104" s="187" t="s">
        <v>1946</v>
      </c>
    </row>
    <row r="105" spans="2:65" s="376" customFormat="1" ht="31.5" customHeight="1" x14ac:dyDescent="0.3">
      <c r="B105" s="195"/>
      <c r="C105" s="194" t="s">
        <v>700</v>
      </c>
      <c r="D105" s="194" t="s">
        <v>335</v>
      </c>
      <c r="E105" s="193" t="s">
        <v>1570</v>
      </c>
      <c r="F105" s="381" t="s">
        <v>1569</v>
      </c>
      <c r="G105" s="192" t="s">
        <v>470</v>
      </c>
      <c r="H105" s="191">
        <v>1</v>
      </c>
      <c r="I105" s="380"/>
      <c r="J105" s="380"/>
      <c r="K105" s="381"/>
      <c r="L105" s="184"/>
      <c r="M105" s="414" t="s">
        <v>5</v>
      </c>
      <c r="N105" s="417" t="s">
        <v>37</v>
      </c>
      <c r="O105" s="416">
        <v>0.114</v>
      </c>
      <c r="P105" s="416">
        <f t="shared" si="0"/>
        <v>0.114</v>
      </c>
      <c r="Q105" s="416">
        <v>3.3E-4</v>
      </c>
      <c r="R105" s="416">
        <f t="shared" si="1"/>
        <v>3.3E-4</v>
      </c>
      <c r="S105" s="416">
        <v>0</v>
      </c>
      <c r="T105" s="415">
        <f t="shared" si="2"/>
        <v>0</v>
      </c>
      <c r="AR105" s="187" t="s">
        <v>154</v>
      </c>
      <c r="AT105" s="187" t="s">
        <v>335</v>
      </c>
      <c r="AU105" s="187" t="s">
        <v>76</v>
      </c>
      <c r="AY105" s="187" t="s">
        <v>146</v>
      </c>
      <c r="BE105" s="190">
        <f t="shared" si="3"/>
        <v>0</v>
      </c>
      <c r="BF105" s="190">
        <f t="shared" si="4"/>
        <v>0</v>
      </c>
      <c r="BG105" s="190">
        <f t="shared" si="5"/>
        <v>0</v>
      </c>
      <c r="BH105" s="190">
        <f t="shared" si="6"/>
        <v>0</v>
      </c>
      <c r="BI105" s="190">
        <f t="shared" si="7"/>
        <v>0</v>
      </c>
      <c r="BJ105" s="187" t="s">
        <v>74</v>
      </c>
      <c r="BK105" s="190">
        <f t="shared" si="8"/>
        <v>0</v>
      </c>
      <c r="BL105" s="187" t="s">
        <v>154</v>
      </c>
      <c r="BM105" s="187" t="s">
        <v>1568</v>
      </c>
    </row>
    <row r="106" spans="2:65" s="376" customFormat="1" ht="31.5" customHeight="1" x14ac:dyDescent="0.3">
      <c r="B106" s="195"/>
      <c r="C106" s="194" t="s">
        <v>703</v>
      </c>
      <c r="D106" s="194" t="s">
        <v>335</v>
      </c>
      <c r="E106" s="193" t="s">
        <v>1567</v>
      </c>
      <c r="F106" s="381" t="s">
        <v>1566</v>
      </c>
      <c r="G106" s="192" t="s">
        <v>470</v>
      </c>
      <c r="H106" s="191">
        <v>1</v>
      </c>
      <c r="I106" s="380"/>
      <c r="J106" s="380"/>
      <c r="K106" s="381"/>
      <c r="L106" s="184"/>
      <c r="M106" s="414" t="s">
        <v>5</v>
      </c>
      <c r="N106" s="417" t="s">
        <v>37</v>
      </c>
      <c r="O106" s="416">
        <v>0.42399999999999999</v>
      </c>
      <c r="P106" s="416">
        <f t="shared" si="0"/>
        <v>0.42399999999999999</v>
      </c>
      <c r="Q106" s="416">
        <v>1.2999999999999999E-4</v>
      </c>
      <c r="R106" s="416">
        <f t="shared" si="1"/>
        <v>1.2999999999999999E-4</v>
      </c>
      <c r="S106" s="416">
        <v>0</v>
      </c>
      <c r="T106" s="415">
        <f t="shared" si="2"/>
        <v>0</v>
      </c>
      <c r="AR106" s="187" t="s">
        <v>154</v>
      </c>
      <c r="AT106" s="187" t="s">
        <v>335</v>
      </c>
      <c r="AU106" s="187" t="s">
        <v>76</v>
      </c>
      <c r="AY106" s="187" t="s">
        <v>146</v>
      </c>
      <c r="BE106" s="190">
        <f t="shared" si="3"/>
        <v>0</v>
      </c>
      <c r="BF106" s="190">
        <f t="shared" si="4"/>
        <v>0</v>
      </c>
      <c r="BG106" s="190">
        <f t="shared" si="5"/>
        <v>0</v>
      </c>
      <c r="BH106" s="190">
        <f t="shared" si="6"/>
        <v>0</v>
      </c>
      <c r="BI106" s="190">
        <f t="shared" si="7"/>
        <v>0</v>
      </c>
      <c r="BJ106" s="187" t="s">
        <v>74</v>
      </c>
      <c r="BK106" s="190">
        <f t="shared" si="8"/>
        <v>0</v>
      </c>
      <c r="BL106" s="187" t="s">
        <v>154</v>
      </c>
      <c r="BM106" s="187" t="s">
        <v>1565</v>
      </c>
    </row>
    <row r="107" spans="2:65" s="376" customFormat="1" ht="31.5" customHeight="1" x14ac:dyDescent="0.3">
      <c r="B107" s="195"/>
      <c r="C107" s="194" t="s">
        <v>707</v>
      </c>
      <c r="D107" s="194" t="s">
        <v>335</v>
      </c>
      <c r="E107" s="193" t="s">
        <v>1564</v>
      </c>
      <c r="F107" s="381" t="s">
        <v>1563</v>
      </c>
      <c r="G107" s="192" t="s">
        <v>470</v>
      </c>
      <c r="H107" s="191">
        <v>1</v>
      </c>
      <c r="I107" s="380"/>
      <c r="J107" s="380"/>
      <c r="K107" s="381"/>
      <c r="L107" s="184"/>
      <c r="M107" s="414" t="s">
        <v>5</v>
      </c>
      <c r="N107" s="417" t="s">
        <v>37</v>
      </c>
      <c r="O107" s="416">
        <v>0.42399999999999999</v>
      </c>
      <c r="P107" s="416">
        <f t="shared" si="0"/>
        <v>0.42399999999999999</v>
      </c>
      <c r="Q107" s="416">
        <v>1.2999999999999999E-4</v>
      </c>
      <c r="R107" s="416">
        <f t="shared" si="1"/>
        <v>1.2999999999999999E-4</v>
      </c>
      <c r="S107" s="416">
        <v>0</v>
      </c>
      <c r="T107" s="415">
        <f t="shared" si="2"/>
        <v>0</v>
      </c>
      <c r="AR107" s="187" t="s">
        <v>154</v>
      </c>
      <c r="AT107" s="187" t="s">
        <v>335</v>
      </c>
      <c r="AU107" s="187" t="s">
        <v>76</v>
      </c>
      <c r="AY107" s="187" t="s">
        <v>146</v>
      </c>
      <c r="BE107" s="190">
        <f t="shared" si="3"/>
        <v>0</v>
      </c>
      <c r="BF107" s="190">
        <f t="shared" si="4"/>
        <v>0</v>
      </c>
      <c r="BG107" s="190">
        <f t="shared" si="5"/>
        <v>0</v>
      </c>
      <c r="BH107" s="190">
        <f t="shared" si="6"/>
        <v>0</v>
      </c>
      <c r="BI107" s="190">
        <f t="shared" si="7"/>
        <v>0</v>
      </c>
      <c r="BJ107" s="187" t="s">
        <v>74</v>
      </c>
      <c r="BK107" s="190">
        <f t="shared" si="8"/>
        <v>0</v>
      </c>
      <c r="BL107" s="187" t="s">
        <v>154</v>
      </c>
      <c r="BM107" s="187" t="s">
        <v>1562</v>
      </c>
    </row>
    <row r="108" spans="2:65" s="376" customFormat="1" ht="22.5" customHeight="1" x14ac:dyDescent="0.3">
      <c r="B108" s="195"/>
      <c r="C108" s="194" t="s">
        <v>761</v>
      </c>
      <c r="D108" s="194" t="s">
        <v>335</v>
      </c>
      <c r="E108" s="193" t="s">
        <v>1561</v>
      </c>
      <c r="F108" s="381" t="s">
        <v>1560</v>
      </c>
      <c r="G108" s="192" t="s">
        <v>470</v>
      </c>
      <c r="H108" s="191">
        <v>1</v>
      </c>
      <c r="I108" s="380"/>
      <c r="J108" s="380"/>
      <c r="K108" s="381"/>
      <c r="L108" s="184"/>
      <c r="M108" s="414" t="s">
        <v>5</v>
      </c>
      <c r="N108" s="417" t="s">
        <v>37</v>
      </c>
      <c r="O108" s="416">
        <v>0.42399999999999999</v>
      </c>
      <c r="P108" s="416">
        <f t="shared" si="0"/>
        <v>0.42399999999999999</v>
      </c>
      <c r="Q108" s="416">
        <v>1.2999999999999999E-4</v>
      </c>
      <c r="R108" s="416">
        <f t="shared" si="1"/>
        <v>1.2999999999999999E-4</v>
      </c>
      <c r="S108" s="416">
        <v>0</v>
      </c>
      <c r="T108" s="415">
        <f t="shared" si="2"/>
        <v>0</v>
      </c>
      <c r="AR108" s="187" t="s">
        <v>154</v>
      </c>
      <c r="AT108" s="187" t="s">
        <v>335</v>
      </c>
      <c r="AU108" s="187" t="s">
        <v>76</v>
      </c>
      <c r="AY108" s="187" t="s">
        <v>146</v>
      </c>
      <c r="BE108" s="190">
        <f t="shared" si="3"/>
        <v>0</v>
      </c>
      <c r="BF108" s="190">
        <f t="shared" si="4"/>
        <v>0</v>
      </c>
      <c r="BG108" s="190">
        <f t="shared" si="5"/>
        <v>0</v>
      </c>
      <c r="BH108" s="190">
        <f t="shared" si="6"/>
        <v>0</v>
      </c>
      <c r="BI108" s="190">
        <f t="shared" si="7"/>
        <v>0</v>
      </c>
      <c r="BJ108" s="187" t="s">
        <v>74</v>
      </c>
      <c r="BK108" s="190">
        <f t="shared" si="8"/>
        <v>0</v>
      </c>
      <c r="BL108" s="187" t="s">
        <v>154</v>
      </c>
      <c r="BM108" s="187" t="s">
        <v>1559</v>
      </c>
    </row>
    <row r="109" spans="2:65" s="376" customFormat="1" ht="22.5" customHeight="1" x14ac:dyDescent="0.3">
      <c r="B109" s="195"/>
      <c r="C109" s="194" t="s">
        <v>401</v>
      </c>
      <c r="D109" s="194" t="s">
        <v>335</v>
      </c>
      <c r="E109" s="193" t="s">
        <v>1558</v>
      </c>
      <c r="F109" s="381" t="s">
        <v>1557</v>
      </c>
      <c r="G109" s="192" t="s">
        <v>470</v>
      </c>
      <c r="H109" s="191">
        <v>1</v>
      </c>
      <c r="I109" s="380"/>
      <c r="J109" s="380"/>
      <c r="K109" s="381"/>
      <c r="L109" s="184"/>
      <c r="M109" s="414" t="s">
        <v>5</v>
      </c>
      <c r="N109" s="417" t="s">
        <v>37</v>
      </c>
      <c r="O109" s="416">
        <v>0.42399999999999999</v>
      </c>
      <c r="P109" s="416">
        <f t="shared" si="0"/>
        <v>0.42399999999999999</v>
      </c>
      <c r="Q109" s="416">
        <v>1.2999999999999999E-4</v>
      </c>
      <c r="R109" s="416">
        <f t="shared" si="1"/>
        <v>1.2999999999999999E-4</v>
      </c>
      <c r="S109" s="416">
        <v>0</v>
      </c>
      <c r="T109" s="415">
        <f t="shared" si="2"/>
        <v>0</v>
      </c>
      <c r="AR109" s="187" t="s">
        <v>154</v>
      </c>
      <c r="AT109" s="187" t="s">
        <v>335</v>
      </c>
      <c r="AU109" s="187" t="s">
        <v>76</v>
      </c>
      <c r="AY109" s="187" t="s">
        <v>146</v>
      </c>
      <c r="BE109" s="190">
        <f t="shared" si="3"/>
        <v>0</v>
      </c>
      <c r="BF109" s="190">
        <f t="shared" si="4"/>
        <v>0</v>
      </c>
      <c r="BG109" s="190">
        <f t="shared" si="5"/>
        <v>0</v>
      </c>
      <c r="BH109" s="190">
        <f t="shared" si="6"/>
        <v>0</v>
      </c>
      <c r="BI109" s="190">
        <f t="shared" si="7"/>
        <v>0</v>
      </c>
      <c r="BJ109" s="187" t="s">
        <v>74</v>
      </c>
      <c r="BK109" s="190">
        <f t="shared" si="8"/>
        <v>0</v>
      </c>
      <c r="BL109" s="187" t="s">
        <v>154</v>
      </c>
      <c r="BM109" s="187" t="s">
        <v>1556</v>
      </c>
    </row>
    <row r="110" spans="2:65" s="376" customFormat="1" ht="22.5" customHeight="1" x14ac:dyDescent="0.3">
      <c r="B110" s="195"/>
      <c r="C110" s="194" t="s">
        <v>381</v>
      </c>
      <c r="D110" s="194" t="s">
        <v>335</v>
      </c>
      <c r="E110" s="193" t="s">
        <v>1555</v>
      </c>
      <c r="F110" s="381" t="s">
        <v>1554</v>
      </c>
      <c r="G110" s="192" t="s">
        <v>234</v>
      </c>
      <c r="H110" s="191">
        <v>32</v>
      </c>
      <c r="I110" s="380"/>
      <c r="J110" s="380"/>
      <c r="K110" s="381"/>
      <c r="L110" s="184"/>
      <c r="M110" s="414" t="s">
        <v>5</v>
      </c>
      <c r="N110" s="417" t="s">
        <v>37</v>
      </c>
      <c r="O110" s="416">
        <v>0.42399999999999999</v>
      </c>
      <c r="P110" s="416">
        <f t="shared" si="0"/>
        <v>13.568</v>
      </c>
      <c r="Q110" s="416">
        <v>1.2999999999999999E-4</v>
      </c>
      <c r="R110" s="416">
        <f t="shared" si="1"/>
        <v>4.1599999999999996E-3</v>
      </c>
      <c r="S110" s="416">
        <v>0</v>
      </c>
      <c r="T110" s="415">
        <f t="shared" si="2"/>
        <v>0</v>
      </c>
      <c r="AR110" s="187" t="s">
        <v>154</v>
      </c>
      <c r="AT110" s="187" t="s">
        <v>335</v>
      </c>
      <c r="AU110" s="187" t="s">
        <v>76</v>
      </c>
      <c r="AY110" s="187" t="s">
        <v>146</v>
      </c>
      <c r="BE110" s="190">
        <f t="shared" si="3"/>
        <v>0</v>
      </c>
      <c r="BF110" s="190">
        <f t="shared" si="4"/>
        <v>0</v>
      </c>
      <c r="BG110" s="190">
        <f t="shared" si="5"/>
        <v>0</v>
      </c>
      <c r="BH110" s="190">
        <f t="shared" si="6"/>
        <v>0</v>
      </c>
      <c r="BI110" s="190">
        <f t="shared" si="7"/>
        <v>0</v>
      </c>
      <c r="BJ110" s="187" t="s">
        <v>74</v>
      </c>
      <c r="BK110" s="190">
        <f t="shared" si="8"/>
        <v>0</v>
      </c>
      <c r="BL110" s="187" t="s">
        <v>154</v>
      </c>
      <c r="BM110" s="187" t="s">
        <v>1553</v>
      </c>
    </row>
    <row r="111" spans="2:65" s="376" customFormat="1" ht="31.5" customHeight="1" x14ac:dyDescent="0.3">
      <c r="B111" s="195"/>
      <c r="C111" s="194" t="s">
        <v>385</v>
      </c>
      <c r="D111" s="194" t="s">
        <v>335</v>
      </c>
      <c r="E111" s="193" t="s">
        <v>1552</v>
      </c>
      <c r="F111" s="381" t="s">
        <v>1551</v>
      </c>
      <c r="G111" s="192" t="s">
        <v>470</v>
      </c>
      <c r="H111" s="191">
        <v>1</v>
      </c>
      <c r="I111" s="380"/>
      <c r="J111" s="380"/>
      <c r="K111" s="381"/>
      <c r="L111" s="184"/>
      <c r="M111" s="414" t="s">
        <v>5</v>
      </c>
      <c r="N111" s="417" t="s">
        <v>37</v>
      </c>
      <c r="O111" s="416">
        <v>0</v>
      </c>
      <c r="P111" s="416">
        <f t="shared" si="0"/>
        <v>0</v>
      </c>
      <c r="Q111" s="416">
        <v>0</v>
      </c>
      <c r="R111" s="416">
        <f t="shared" si="1"/>
        <v>0</v>
      </c>
      <c r="S111" s="416">
        <v>0</v>
      </c>
      <c r="T111" s="415">
        <f t="shared" si="2"/>
        <v>0</v>
      </c>
      <c r="AR111" s="187" t="s">
        <v>154</v>
      </c>
      <c r="AT111" s="187" t="s">
        <v>335</v>
      </c>
      <c r="AU111" s="187" t="s">
        <v>76</v>
      </c>
      <c r="AY111" s="187" t="s">
        <v>146</v>
      </c>
      <c r="BE111" s="190">
        <f t="shared" si="3"/>
        <v>0</v>
      </c>
      <c r="BF111" s="190">
        <f t="shared" si="4"/>
        <v>0</v>
      </c>
      <c r="BG111" s="190">
        <f t="shared" si="5"/>
        <v>0</v>
      </c>
      <c r="BH111" s="190">
        <f t="shared" si="6"/>
        <v>0</v>
      </c>
      <c r="BI111" s="190">
        <f t="shared" si="7"/>
        <v>0</v>
      </c>
      <c r="BJ111" s="187" t="s">
        <v>74</v>
      </c>
      <c r="BK111" s="190">
        <f t="shared" si="8"/>
        <v>0</v>
      </c>
      <c r="BL111" s="187" t="s">
        <v>154</v>
      </c>
      <c r="BM111" s="187" t="s">
        <v>1550</v>
      </c>
    </row>
    <row r="112" spans="2:65" s="376" customFormat="1" ht="31.5" customHeight="1" x14ac:dyDescent="0.3">
      <c r="B112" s="195"/>
      <c r="C112" s="194" t="s">
        <v>800</v>
      </c>
      <c r="D112" s="194" t="s">
        <v>335</v>
      </c>
      <c r="E112" s="193" t="s">
        <v>1549</v>
      </c>
      <c r="F112" s="381" t="s">
        <v>1548</v>
      </c>
      <c r="G112" s="192" t="s">
        <v>712</v>
      </c>
      <c r="H112" s="191">
        <v>2000</v>
      </c>
      <c r="I112" s="380"/>
      <c r="J112" s="380"/>
      <c r="K112" s="381"/>
      <c r="L112" s="184"/>
      <c r="M112" s="414" t="s">
        <v>5</v>
      </c>
      <c r="N112" s="417" t="s">
        <v>37</v>
      </c>
      <c r="O112" s="416">
        <v>0</v>
      </c>
      <c r="P112" s="416">
        <f t="shared" si="0"/>
        <v>0</v>
      </c>
      <c r="Q112" s="416">
        <v>0</v>
      </c>
      <c r="R112" s="416">
        <f t="shared" si="1"/>
        <v>0</v>
      </c>
      <c r="S112" s="416">
        <v>0</v>
      </c>
      <c r="T112" s="415">
        <f t="shared" si="2"/>
        <v>0</v>
      </c>
      <c r="AR112" s="187" t="s">
        <v>154</v>
      </c>
      <c r="AT112" s="187" t="s">
        <v>335</v>
      </c>
      <c r="AU112" s="187" t="s">
        <v>76</v>
      </c>
      <c r="AY112" s="187" t="s">
        <v>146</v>
      </c>
      <c r="BE112" s="190">
        <f t="shared" si="3"/>
        <v>0</v>
      </c>
      <c r="BF112" s="190">
        <f t="shared" si="4"/>
        <v>0</v>
      </c>
      <c r="BG112" s="190">
        <f t="shared" si="5"/>
        <v>0</v>
      </c>
      <c r="BH112" s="190">
        <f t="shared" si="6"/>
        <v>0</v>
      </c>
      <c r="BI112" s="190">
        <f t="shared" si="7"/>
        <v>0</v>
      </c>
      <c r="BJ112" s="187" t="s">
        <v>74</v>
      </c>
      <c r="BK112" s="190">
        <f t="shared" si="8"/>
        <v>0</v>
      </c>
      <c r="BL112" s="187" t="s">
        <v>154</v>
      </c>
      <c r="BM112" s="187" t="s">
        <v>1547</v>
      </c>
    </row>
    <row r="113" spans="2:65" s="376" customFormat="1" ht="31.5" customHeight="1" x14ac:dyDescent="0.3">
      <c r="B113" s="195"/>
      <c r="C113" s="194" t="s">
        <v>579</v>
      </c>
      <c r="D113" s="194" t="s">
        <v>335</v>
      </c>
      <c r="E113" s="193" t="s">
        <v>1546</v>
      </c>
      <c r="F113" s="381" t="s">
        <v>1545</v>
      </c>
      <c r="G113" s="192" t="s">
        <v>470</v>
      </c>
      <c r="H113" s="191">
        <v>2</v>
      </c>
      <c r="I113" s="380"/>
      <c r="J113" s="380"/>
      <c r="K113" s="381"/>
      <c r="L113" s="184"/>
      <c r="M113" s="414" t="s">
        <v>5</v>
      </c>
      <c r="N113" s="417" t="s">
        <v>37</v>
      </c>
      <c r="O113" s="416">
        <v>1.363</v>
      </c>
      <c r="P113" s="416">
        <f t="shared" si="0"/>
        <v>2.726</v>
      </c>
      <c r="Q113" s="416">
        <v>2.3700000000000001E-3</v>
      </c>
      <c r="R113" s="416">
        <f t="shared" si="1"/>
        <v>4.7400000000000003E-3</v>
      </c>
      <c r="S113" s="416">
        <v>0</v>
      </c>
      <c r="T113" s="415">
        <f t="shared" si="2"/>
        <v>0</v>
      </c>
      <c r="AR113" s="187" t="s">
        <v>154</v>
      </c>
      <c r="AT113" s="187" t="s">
        <v>335</v>
      </c>
      <c r="AU113" s="187" t="s">
        <v>76</v>
      </c>
      <c r="AY113" s="187" t="s">
        <v>146</v>
      </c>
      <c r="BE113" s="190">
        <f t="shared" si="3"/>
        <v>0</v>
      </c>
      <c r="BF113" s="190">
        <f t="shared" si="4"/>
        <v>0</v>
      </c>
      <c r="BG113" s="190">
        <f t="shared" si="5"/>
        <v>0</v>
      </c>
      <c r="BH113" s="190">
        <f t="shared" si="6"/>
        <v>0</v>
      </c>
      <c r="BI113" s="190">
        <f t="shared" si="7"/>
        <v>0</v>
      </c>
      <c r="BJ113" s="187" t="s">
        <v>74</v>
      </c>
      <c r="BK113" s="190">
        <f t="shared" si="8"/>
        <v>0</v>
      </c>
      <c r="BL113" s="187" t="s">
        <v>154</v>
      </c>
      <c r="BM113" s="187" t="s">
        <v>1544</v>
      </c>
    </row>
    <row r="114" spans="2:65" s="376" customFormat="1" ht="22.5" customHeight="1" x14ac:dyDescent="0.3">
      <c r="B114" s="195"/>
      <c r="C114" s="194" t="s">
        <v>409</v>
      </c>
      <c r="D114" s="194" t="s">
        <v>335</v>
      </c>
      <c r="E114" s="193" t="s">
        <v>1543</v>
      </c>
      <c r="F114" s="381" t="s">
        <v>1542</v>
      </c>
      <c r="G114" s="192" t="s">
        <v>470</v>
      </c>
      <c r="H114" s="191">
        <v>1</v>
      </c>
      <c r="I114" s="380"/>
      <c r="J114" s="380"/>
      <c r="K114" s="381"/>
      <c r="L114" s="184"/>
      <c r="M114" s="414" t="s">
        <v>5</v>
      </c>
      <c r="N114" s="417" t="s">
        <v>37</v>
      </c>
      <c r="O114" s="416">
        <v>0.48399999999999999</v>
      </c>
      <c r="P114" s="416">
        <f t="shared" si="0"/>
        <v>0.48399999999999999</v>
      </c>
      <c r="Q114" s="416">
        <v>8.8000000000000003E-4</v>
      </c>
      <c r="R114" s="416">
        <f t="shared" si="1"/>
        <v>8.8000000000000003E-4</v>
      </c>
      <c r="S114" s="416">
        <v>0</v>
      </c>
      <c r="T114" s="415">
        <f t="shared" si="2"/>
        <v>0</v>
      </c>
      <c r="AR114" s="187" t="s">
        <v>154</v>
      </c>
      <c r="AT114" s="187" t="s">
        <v>335</v>
      </c>
      <c r="AU114" s="187" t="s">
        <v>76</v>
      </c>
      <c r="AY114" s="187" t="s">
        <v>146</v>
      </c>
      <c r="BE114" s="190">
        <f t="shared" si="3"/>
        <v>0</v>
      </c>
      <c r="BF114" s="190">
        <f t="shared" si="4"/>
        <v>0</v>
      </c>
      <c r="BG114" s="190">
        <f t="shared" si="5"/>
        <v>0</v>
      </c>
      <c r="BH114" s="190">
        <f t="shared" si="6"/>
        <v>0</v>
      </c>
      <c r="BI114" s="190">
        <f t="shared" si="7"/>
        <v>0</v>
      </c>
      <c r="BJ114" s="187" t="s">
        <v>74</v>
      </c>
      <c r="BK114" s="190">
        <f t="shared" si="8"/>
        <v>0</v>
      </c>
      <c r="BL114" s="187" t="s">
        <v>154</v>
      </c>
      <c r="BM114" s="187" t="s">
        <v>1541</v>
      </c>
    </row>
    <row r="115" spans="2:65" s="376" customFormat="1" ht="22.5" customHeight="1" x14ac:dyDescent="0.3">
      <c r="B115" s="195"/>
      <c r="C115" s="194" t="s">
        <v>153</v>
      </c>
      <c r="D115" s="194" t="s">
        <v>335</v>
      </c>
      <c r="E115" s="193" t="s">
        <v>1540</v>
      </c>
      <c r="F115" s="381" t="s">
        <v>1539</v>
      </c>
      <c r="G115" s="192" t="s">
        <v>470</v>
      </c>
      <c r="H115" s="191">
        <v>6</v>
      </c>
      <c r="I115" s="380"/>
      <c r="J115" s="380"/>
      <c r="K115" s="381"/>
      <c r="L115" s="184"/>
      <c r="M115" s="414" t="s">
        <v>5</v>
      </c>
      <c r="N115" s="417" t="s">
        <v>37</v>
      </c>
      <c r="O115" s="416">
        <v>0.59299999999999997</v>
      </c>
      <c r="P115" s="416">
        <f t="shared" si="0"/>
        <v>3.5579999999999998</v>
      </c>
      <c r="Q115" s="416">
        <v>4.7200000000000002E-3</v>
      </c>
      <c r="R115" s="416">
        <f t="shared" si="1"/>
        <v>2.8320000000000001E-2</v>
      </c>
      <c r="S115" s="416">
        <v>0</v>
      </c>
      <c r="T115" s="415">
        <f t="shared" si="2"/>
        <v>0</v>
      </c>
      <c r="AR115" s="187" t="s">
        <v>154</v>
      </c>
      <c r="AT115" s="187" t="s">
        <v>335</v>
      </c>
      <c r="AU115" s="187" t="s">
        <v>76</v>
      </c>
      <c r="AY115" s="187" t="s">
        <v>146</v>
      </c>
      <c r="BE115" s="190">
        <f t="shared" si="3"/>
        <v>0</v>
      </c>
      <c r="BF115" s="190">
        <f t="shared" si="4"/>
        <v>0</v>
      </c>
      <c r="BG115" s="190">
        <f t="shared" si="5"/>
        <v>0</v>
      </c>
      <c r="BH115" s="190">
        <f t="shared" si="6"/>
        <v>0</v>
      </c>
      <c r="BI115" s="190">
        <f t="shared" si="7"/>
        <v>0</v>
      </c>
      <c r="BJ115" s="187" t="s">
        <v>74</v>
      </c>
      <c r="BK115" s="190">
        <f t="shared" si="8"/>
        <v>0</v>
      </c>
      <c r="BL115" s="187" t="s">
        <v>154</v>
      </c>
      <c r="BM115" s="187" t="s">
        <v>1538</v>
      </c>
    </row>
    <row r="116" spans="2:65" s="376" customFormat="1" ht="22.5" customHeight="1" x14ac:dyDescent="0.3">
      <c r="B116" s="195"/>
      <c r="C116" s="194" t="s">
        <v>413</v>
      </c>
      <c r="D116" s="194" t="s">
        <v>335</v>
      </c>
      <c r="E116" s="193" t="s">
        <v>1537</v>
      </c>
      <c r="F116" s="381" t="s">
        <v>1536</v>
      </c>
      <c r="G116" s="192" t="s">
        <v>470</v>
      </c>
      <c r="H116" s="191">
        <v>4</v>
      </c>
      <c r="I116" s="380"/>
      <c r="J116" s="380"/>
      <c r="K116" s="381"/>
      <c r="L116" s="184"/>
      <c r="M116" s="414" t="s">
        <v>5</v>
      </c>
      <c r="N116" s="417" t="s">
        <v>37</v>
      </c>
      <c r="O116" s="416">
        <v>0.66600000000000004</v>
      </c>
      <c r="P116" s="416">
        <f t="shared" si="0"/>
        <v>2.6640000000000001</v>
      </c>
      <c r="Q116" s="416">
        <v>6.1700000000000001E-3</v>
      </c>
      <c r="R116" s="416">
        <f t="shared" si="1"/>
        <v>2.4680000000000001E-2</v>
      </c>
      <c r="S116" s="416">
        <v>0</v>
      </c>
      <c r="T116" s="415">
        <f t="shared" si="2"/>
        <v>0</v>
      </c>
      <c r="AR116" s="187" t="s">
        <v>154</v>
      </c>
      <c r="AT116" s="187" t="s">
        <v>335</v>
      </c>
      <c r="AU116" s="187" t="s">
        <v>76</v>
      </c>
      <c r="AY116" s="187" t="s">
        <v>146</v>
      </c>
      <c r="BE116" s="190">
        <f t="shared" si="3"/>
        <v>0</v>
      </c>
      <c r="BF116" s="190">
        <f t="shared" si="4"/>
        <v>0</v>
      </c>
      <c r="BG116" s="190">
        <f t="shared" si="5"/>
        <v>0</v>
      </c>
      <c r="BH116" s="190">
        <f t="shared" si="6"/>
        <v>0</v>
      </c>
      <c r="BI116" s="190">
        <f t="shared" si="7"/>
        <v>0</v>
      </c>
      <c r="BJ116" s="187" t="s">
        <v>74</v>
      </c>
      <c r="BK116" s="190">
        <f t="shared" si="8"/>
        <v>0</v>
      </c>
      <c r="BL116" s="187" t="s">
        <v>154</v>
      </c>
      <c r="BM116" s="187" t="s">
        <v>1535</v>
      </c>
    </row>
    <row r="117" spans="2:65" s="376" customFormat="1" ht="22.5" customHeight="1" x14ac:dyDescent="0.3">
      <c r="B117" s="195"/>
      <c r="C117" s="194" t="s">
        <v>417</v>
      </c>
      <c r="D117" s="194" t="s">
        <v>335</v>
      </c>
      <c r="E117" s="193" t="s">
        <v>1534</v>
      </c>
      <c r="F117" s="381" t="s">
        <v>1533</v>
      </c>
      <c r="G117" s="192" t="s">
        <v>470</v>
      </c>
      <c r="H117" s="191">
        <v>4</v>
      </c>
      <c r="I117" s="380"/>
      <c r="J117" s="380"/>
      <c r="K117" s="381"/>
      <c r="L117" s="184"/>
      <c r="M117" s="414" t="s">
        <v>5</v>
      </c>
      <c r="N117" s="417" t="s">
        <v>37</v>
      </c>
      <c r="O117" s="416">
        <v>0.95699999999999996</v>
      </c>
      <c r="P117" s="416">
        <f t="shared" si="0"/>
        <v>3.8279999999999998</v>
      </c>
      <c r="Q117" s="416">
        <v>9.6299999999999997E-3</v>
      </c>
      <c r="R117" s="416">
        <f t="shared" si="1"/>
        <v>3.8519999999999999E-2</v>
      </c>
      <c r="S117" s="416">
        <v>0</v>
      </c>
      <c r="T117" s="415">
        <f t="shared" si="2"/>
        <v>0</v>
      </c>
      <c r="AR117" s="187" t="s">
        <v>154</v>
      </c>
      <c r="AT117" s="187" t="s">
        <v>335</v>
      </c>
      <c r="AU117" s="187" t="s">
        <v>76</v>
      </c>
      <c r="AY117" s="187" t="s">
        <v>146</v>
      </c>
      <c r="BE117" s="190">
        <f t="shared" si="3"/>
        <v>0</v>
      </c>
      <c r="BF117" s="190">
        <f t="shared" si="4"/>
        <v>0</v>
      </c>
      <c r="BG117" s="190">
        <f t="shared" si="5"/>
        <v>0</v>
      </c>
      <c r="BH117" s="190">
        <f t="shared" si="6"/>
        <v>0</v>
      </c>
      <c r="BI117" s="190">
        <f t="shared" si="7"/>
        <v>0</v>
      </c>
      <c r="BJ117" s="187" t="s">
        <v>74</v>
      </c>
      <c r="BK117" s="190">
        <f t="shared" si="8"/>
        <v>0</v>
      </c>
      <c r="BL117" s="187" t="s">
        <v>154</v>
      </c>
      <c r="BM117" s="187" t="s">
        <v>1532</v>
      </c>
    </row>
    <row r="118" spans="2:65" s="376" customFormat="1" ht="31.5" customHeight="1" x14ac:dyDescent="0.3">
      <c r="B118" s="195"/>
      <c r="C118" s="194" t="s">
        <v>605</v>
      </c>
      <c r="D118" s="194" t="s">
        <v>335</v>
      </c>
      <c r="E118" s="193" t="s">
        <v>1384</v>
      </c>
      <c r="F118" s="381" t="s">
        <v>1531</v>
      </c>
      <c r="G118" s="192" t="s">
        <v>470</v>
      </c>
      <c r="H118" s="191">
        <v>7</v>
      </c>
      <c r="I118" s="380"/>
      <c r="J118" s="380"/>
      <c r="K118" s="381"/>
      <c r="L118" s="184"/>
      <c r="M118" s="414" t="s">
        <v>5</v>
      </c>
      <c r="N118" s="417" t="s">
        <v>37</v>
      </c>
      <c r="O118" s="416">
        <v>0.433</v>
      </c>
      <c r="P118" s="416">
        <f t="shared" si="0"/>
        <v>3.0310000000000001</v>
      </c>
      <c r="Q118" s="416">
        <v>1.47E-3</v>
      </c>
      <c r="R118" s="416">
        <f t="shared" si="1"/>
        <v>1.0290000000000001E-2</v>
      </c>
      <c r="S118" s="416">
        <v>0</v>
      </c>
      <c r="T118" s="415">
        <f t="shared" si="2"/>
        <v>0</v>
      </c>
      <c r="AR118" s="187" t="s">
        <v>154</v>
      </c>
      <c r="AT118" s="187" t="s">
        <v>335</v>
      </c>
      <c r="AU118" s="187" t="s">
        <v>76</v>
      </c>
      <c r="AY118" s="187" t="s">
        <v>146</v>
      </c>
      <c r="BE118" s="190">
        <f t="shared" si="3"/>
        <v>0</v>
      </c>
      <c r="BF118" s="190">
        <f t="shared" si="4"/>
        <v>0</v>
      </c>
      <c r="BG118" s="190">
        <f t="shared" si="5"/>
        <v>0</v>
      </c>
      <c r="BH118" s="190">
        <f t="shared" si="6"/>
        <v>0</v>
      </c>
      <c r="BI118" s="190">
        <f t="shared" si="7"/>
        <v>0</v>
      </c>
      <c r="BJ118" s="187" t="s">
        <v>74</v>
      </c>
      <c r="BK118" s="190">
        <f t="shared" si="8"/>
        <v>0</v>
      </c>
      <c r="BL118" s="187" t="s">
        <v>154</v>
      </c>
      <c r="BM118" s="187" t="s">
        <v>1530</v>
      </c>
    </row>
    <row r="119" spans="2:65" s="376" customFormat="1" ht="22.5" customHeight="1" x14ac:dyDescent="0.3">
      <c r="B119" s="195"/>
      <c r="C119" s="194" t="s">
        <v>613</v>
      </c>
      <c r="D119" s="194" t="s">
        <v>335</v>
      </c>
      <c r="E119" s="193" t="s">
        <v>1529</v>
      </c>
      <c r="F119" s="381" t="s">
        <v>1528</v>
      </c>
      <c r="G119" s="192" t="s">
        <v>470</v>
      </c>
      <c r="H119" s="191">
        <v>7</v>
      </c>
      <c r="I119" s="380"/>
      <c r="J119" s="380"/>
      <c r="K119" s="381"/>
      <c r="L119" s="184"/>
      <c r="M119" s="414" t="s">
        <v>5</v>
      </c>
      <c r="N119" s="417" t="s">
        <v>37</v>
      </c>
      <c r="O119" s="416">
        <v>0.20599999999999999</v>
      </c>
      <c r="P119" s="416">
        <f t="shared" si="0"/>
        <v>1.4419999999999999</v>
      </c>
      <c r="Q119" s="416">
        <v>8.4999999999999995E-4</v>
      </c>
      <c r="R119" s="416">
        <f t="shared" si="1"/>
        <v>5.9499999999999996E-3</v>
      </c>
      <c r="S119" s="416">
        <v>0</v>
      </c>
      <c r="T119" s="415">
        <f t="shared" si="2"/>
        <v>0</v>
      </c>
      <c r="AR119" s="187" t="s">
        <v>154</v>
      </c>
      <c r="AT119" s="187" t="s">
        <v>335</v>
      </c>
      <c r="AU119" s="187" t="s">
        <v>76</v>
      </c>
      <c r="AY119" s="187" t="s">
        <v>146</v>
      </c>
      <c r="BE119" s="190">
        <f t="shared" si="3"/>
        <v>0</v>
      </c>
      <c r="BF119" s="190">
        <f t="shared" si="4"/>
        <v>0</v>
      </c>
      <c r="BG119" s="190">
        <f t="shared" si="5"/>
        <v>0</v>
      </c>
      <c r="BH119" s="190">
        <f t="shared" si="6"/>
        <v>0</v>
      </c>
      <c r="BI119" s="190">
        <f t="shared" si="7"/>
        <v>0</v>
      </c>
      <c r="BJ119" s="187" t="s">
        <v>74</v>
      </c>
      <c r="BK119" s="190">
        <f t="shared" si="8"/>
        <v>0</v>
      </c>
      <c r="BL119" s="187" t="s">
        <v>154</v>
      </c>
      <c r="BM119" s="187" t="s">
        <v>1527</v>
      </c>
    </row>
    <row r="120" spans="2:65" s="376" customFormat="1" ht="22.5" customHeight="1" x14ac:dyDescent="0.3">
      <c r="B120" s="195"/>
      <c r="C120" s="194" t="s">
        <v>617</v>
      </c>
      <c r="D120" s="194" t="s">
        <v>335</v>
      </c>
      <c r="E120" s="193" t="s">
        <v>1526</v>
      </c>
      <c r="F120" s="381" t="s">
        <v>1525</v>
      </c>
      <c r="G120" s="192" t="s">
        <v>470</v>
      </c>
      <c r="H120" s="191">
        <v>1</v>
      </c>
      <c r="I120" s="380"/>
      <c r="J120" s="380"/>
      <c r="K120" s="381"/>
      <c r="L120" s="184"/>
      <c r="M120" s="414" t="s">
        <v>5</v>
      </c>
      <c r="N120" s="417" t="s">
        <v>37</v>
      </c>
      <c r="O120" s="416">
        <v>0.251</v>
      </c>
      <c r="P120" s="416">
        <f t="shared" si="0"/>
        <v>0.251</v>
      </c>
      <c r="Q120" s="416">
        <v>5.1000000000000004E-4</v>
      </c>
      <c r="R120" s="416">
        <f t="shared" si="1"/>
        <v>5.1000000000000004E-4</v>
      </c>
      <c r="S120" s="416">
        <v>0</v>
      </c>
      <c r="T120" s="415">
        <f t="shared" si="2"/>
        <v>0</v>
      </c>
      <c r="AR120" s="187" t="s">
        <v>154</v>
      </c>
      <c r="AT120" s="187" t="s">
        <v>335</v>
      </c>
      <c r="AU120" s="187" t="s">
        <v>76</v>
      </c>
      <c r="AY120" s="187" t="s">
        <v>146</v>
      </c>
      <c r="BE120" s="190">
        <f t="shared" si="3"/>
        <v>0</v>
      </c>
      <c r="BF120" s="190">
        <f t="shared" si="4"/>
        <v>0</v>
      </c>
      <c r="BG120" s="190">
        <f t="shared" si="5"/>
        <v>0</v>
      </c>
      <c r="BH120" s="190">
        <f t="shared" si="6"/>
        <v>0</v>
      </c>
      <c r="BI120" s="190">
        <f t="shared" si="7"/>
        <v>0</v>
      </c>
      <c r="BJ120" s="187" t="s">
        <v>74</v>
      </c>
      <c r="BK120" s="190">
        <f t="shared" si="8"/>
        <v>0</v>
      </c>
      <c r="BL120" s="187" t="s">
        <v>154</v>
      </c>
      <c r="BM120" s="187" t="s">
        <v>1524</v>
      </c>
    </row>
    <row r="121" spans="2:65" s="418" customFormat="1" ht="29.85" customHeight="1" x14ac:dyDescent="0.3">
      <c r="B121" s="426"/>
      <c r="D121" s="429" t="s">
        <v>65</v>
      </c>
      <c r="E121" s="428" t="s">
        <v>1498</v>
      </c>
      <c r="F121" s="428" t="s">
        <v>1497</v>
      </c>
      <c r="J121" s="427"/>
      <c r="L121" s="426"/>
      <c r="M121" s="425"/>
      <c r="N121" s="423"/>
      <c r="O121" s="423"/>
      <c r="P121" s="424">
        <f>P122</f>
        <v>8.129999999999999</v>
      </c>
      <c r="Q121" s="423"/>
      <c r="R121" s="424">
        <f>R122</f>
        <v>8.4999999999999989E-3</v>
      </c>
      <c r="S121" s="423"/>
      <c r="T121" s="422">
        <f>T122</f>
        <v>0</v>
      </c>
      <c r="AR121" s="420" t="s">
        <v>76</v>
      </c>
      <c r="AT121" s="421" t="s">
        <v>65</v>
      </c>
      <c r="AU121" s="421" t="s">
        <v>74</v>
      </c>
      <c r="AY121" s="420" t="s">
        <v>146</v>
      </c>
      <c r="BK121" s="419">
        <f>BK122</f>
        <v>0</v>
      </c>
    </row>
    <row r="122" spans="2:65" s="376" customFormat="1" ht="31.5" customHeight="1" x14ac:dyDescent="0.3">
      <c r="B122" s="195"/>
      <c r="C122" s="194" t="s">
        <v>786</v>
      </c>
      <c r="D122" s="194" t="s">
        <v>335</v>
      </c>
      <c r="E122" s="193" t="s">
        <v>1496</v>
      </c>
      <c r="F122" s="381" t="s">
        <v>1495</v>
      </c>
      <c r="G122" s="192" t="s">
        <v>470</v>
      </c>
      <c r="H122" s="191">
        <v>10</v>
      </c>
      <c r="I122" s="380"/>
      <c r="J122" s="380"/>
      <c r="K122" s="381"/>
      <c r="L122" s="184"/>
      <c r="M122" s="414" t="s">
        <v>5</v>
      </c>
      <c r="N122" s="417" t="s">
        <v>37</v>
      </c>
      <c r="O122" s="416">
        <v>0.81299999999999994</v>
      </c>
      <c r="P122" s="416">
        <f>O122*H122</f>
        <v>8.129999999999999</v>
      </c>
      <c r="Q122" s="416">
        <v>8.4999999999999995E-4</v>
      </c>
      <c r="R122" s="416">
        <f>Q122*H122</f>
        <v>8.4999999999999989E-3</v>
      </c>
      <c r="S122" s="416">
        <v>0</v>
      </c>
      <c r="T122" s="415">
        <f>S122*H122</f>
        <v>0</v>
      </c>
      <c r="AR122" s="187" t="s">
        <v>154</v>
      </c>
      <c r="AT122" s="187" t="s">
        <v>335</v>
      </c>
      <c r="AU122" s="187" t="s">
        <v>76</v>
      </c>
      <c r="AY122" s="187" t="s">
        <v>146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87" t="s">
        <v>74</v>
      </c>
      <c r="BK122" s="190">
        <f>ROUND(I122*H122,2)</f>
        <v>0</v>
      </c>
      <c r="BL122" s="187" t="s">
        <v>154</v>
      </c>
      <c r="BM122" s="187" t="s">
        <v>1523</v>
      </c>
    </row>
    <row r="123" spans="2:65" s="418" customFormat="1" ht="29.85" customHeight="1" x14ac:dyDescent="0.3">
      <c r="B123" s="426"/>
      <c r="D123" s="429" t="s">
        <v>65</v>
      </c>
      <c r="E123" s="428" t="s">
        <v>1288</v>
      </c>
      <c r="F123" s="428" t="s">
        <v>1289</v>
      </c>
      <c r="J123" s="427"/>
      <c r="L123" s="426"/>
      <c r="M123" s="425"/>
      <c r="N123" s="423"/>
      <c r="O123" s="423"/>
      <c r="P123" s="424">
        <f>SUM(P124:P125)</f>
        <v>14.058</v>
      </c>
      <c r="Q123" s="423"/>
      <c r="R123" s="424">
        <f>SUM(R124:R125)</f>
        <v>4.836E-2</v>
      </c>
      <c r="S123" s="423"/>
      <c r="T123" s="422">
        <f>SUM(T124:T125)</f>
        <v>0</v>
      </c>
      <c r="AR123" s="420" t="s">
        <v>76</v>
      </c>
      <c r="AT123" s="421" t="s">
        <v>65</v>
      </c>
      <c r="AU123" s="421" t="s">
        <v>74</v>
      </c>
      <c r="AY123" s="420" t="s">
        <v>146</v>
      </c>
      <c r="BK123" s="419">
        <f>SUM(BK124:BK125)</f>
        <v>0</v>
      </c>
    </row>
    <row r="124" spans="2:65" s="376" customFormat="1" ht="31.5" customHeight="1" x14ac:dyDescent="0.3">
      <c r="B124" s="195"/>
      <c r="C124" s="194" t="s">
        <v>593</v>
      </c>
      <c r="D124" s="194" t="s">
        <v>335</v>
      </c>
      <c r="E124" s="193" t="s">
        <v>1522</v>
      </c>
      <c r="F124" s="381" t="s">
        <v>1521</v>
      </c>
      <c r="G124" s="192" t="s">
        <v>338</v>
      </c>
      <c r="H124" s="191">
        <v>126</v>
      </c>
      <c r="I124" s="380"/>
      <c r="J124" s="380"/>
      <c r="K124" s="381"/>
      <c r="L124" s="184"/>
      <c r="M124" s="414" t="s">
        <v>5</v>
      </c>
      <c r="N124" s="417" t="s">
        <v>37</v>
      </c>
      <c r="O124" s="416">
        <v>3.3000000000000002E-2</v>
      </c>
      <c r="P124" s="416">
        <f>O124*H124</f>
        <v>4.1580000000000004</v>
      </c>
      <c r="Q124" s="416">
        <v>1.1E-4</v>
      </c>
      <c r="R124" s="416">
        <f>Q124*H124</f>
        <v>1.3860000000000001E-2</v>
      </c>
      <c r="S124" s="416">
        <v>0</v>
      </c>
      <c r="T124" s="415">
        <f>S124*H124</f>
        <v>0</v>
      </c>
      <c r="AR124" s="187" t="s">
        <v>154</v>
      </c>
      <c r="AT124" s="187" t="s">
        <v>335</v>
      </c>
      <c r="AU124" s="187" t="s">
        <v>76</v>
      </c>
      <c r="AY124" s="187" t="s">
        <v>146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87" t="s">
        <v>74</v>
      </c>
      <c r="BK124" s="190">
        <f>ROUND(I124*H124,2)</f>
        <v>0</v>
      </c>
      <c r="BL124" s="187" t="s">
        <v>154</v>
      </c>
      <c r="BM124" s="187" t="s">
        <v>1520</v>
      </c>
    </row>
    <row r="125" spans="2:65" s="376" customFormat="1" ht="31.5" customHeight="1" x14ac:dyDescent="0.3">
      <c r="B125" s="195"/>
      <c r="C125" s="194" t="s">
        <v>597</v>
      </c>
      <c r="D125" s="194" t="s">
        <v>335</v>
      </c>
      <c r="E125" s="193" t="s">
        <v>1519</v>
      </c>
      <c r="F125" s="381" t="s">
        <v>1518</v>
      </c>
      <c r="G125" s="192" t="s">
        <v>338</v>
      </c>
      <c r="H125" s="191">
        <v>150</v>
      </c>
      <c r="I125" s="380"/>
      <c r="J125" s="380"/>
      <c r="K125" s="381"/>
      <c r="L125" s="184"/>
      <c r="M125" s="414" t="s">
        <v>5</v>
      </c>
      <c r="N125" s="413" t="s">
        <v>37</v>
      </c>
      <c r="O125" s="412">
        <v>6.6000000000000003E-2</v>
      </c>
      <c r="P125" s="412">
        <f>O125*H125</f>
        <v>9.9</v>
      </c>
      <c r="Q125" s="412">
        <v>2.3000000000000001E-4</v>
      </c>
      <c r="R125" s="412">
        <f>Q125*H125</f>
        <v>3.4500000000000003E-2</v>
      </c>
      <c r="S125" s="412">
        <v>0</v>
      </c>
      <c r="T125" s="411">
        <f>S125*H125</f>
        <v>0</v>
      </c>
      <c r="AR125" s="187" t="s">
        <v>154</v>
      </c>
      <c r="AT125" s="187" t="s">
        <v>335</v>
      </c>
      <c r="AU125" s="187" t="s">
        <v>76</v>
      </c>
      <c r="AY125" s="187" t="s">
        <v>146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87" t="s">
        <v>74</v>
      </c>
      <c r="BK125" s="190">
        <f>ROUND(I125*H125,2)</f>
        <v>0</v>
      </c>
      <c r="BL125" s="187" t="s">
        <v>154</v>
      </c>
      <c r="BM125" s="187" t="s">
        <v>1517</v>
      </c>
    </row>
    <row r="126" spans="2:65" s="376" customFormat="1" ht="6.95" customHeight="1" x14ac:dyDescent="0.3">
      <c r="B126" s="186"/>
      <c r="C126" s="185"/>
      <c r="D126" s="185"/>
      <c r="E126" s="185"/>
      <c r="F126" s="185"/>
      <c r="G126" s="185"/>
      <c r="H126" s="185"/>
      <c r="I126" s="185"/>
      <c r="J126" s="185"/>
      <c r="K126" s="185"/>
      <c r="L126" s="184"/>
    </row>
  </sheetData>
  <autoFilter ref="C79:K125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8"/>
  <sheetViews>
    <sheetView showGridLines="0" workbookViewId="0">
      <pane ySplit="1" topLeftCell="A156" activePane="bottomLeft" state="frozen"/>
      <selection pane="bottomLeft" activeCell="I81" sqref="I81:L17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5" customWidth="1"/>
    <col min="24" max="24" width="16.33203125" customWidth="1"/>
    <col min="25" max="25" width="11" customWidth="1"/>
    <col min="26" max="26" width="15" customWidth="1"/>
    <col min="27" max="27" width="16.33203125" customWidth="1"/>
    <col min="40" max="61" width="9.33203125" hidden="1"/>
  </cols>
  <sheetData>
    <row r="1" spans="1:66" ht="21.75" customHeight="1" x14ac:dyDescent="0.3">
      <c r="A1" s="91"/>
      <c r="B1" s="12"/>
      <c r="C1" s="12"/>
      <c r="D1" s="13" t="s">
        <v>1</v>
      </c>
      <c r="E1" s="12"/>
      <c r="F1" s="92" t="s">
        <v>116</v>
      </c>
      <c r="G1" s="573" t="s">
        <v>117</v>
      </c>
      <c r="H1" s="573"/>
      <c r="I1" s="12"/>
      <c r="J1" s="92" t="s">
        <v>118</v>
      </c>
      <c r="K1" s="13" t="s">
        <v>119</v>
      </c>
      <c r="L1" s="92" t="s">
        <v>120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L2" s="539" t="s">
        <v>8</v>
      </c>
      <c r="M2" s="540"/>
      <c r="N2" s="540"/>
      <c r="O2" s="540"/>
      <c r="P2" s="540"/>
      <c r="Q2" s="540"/>
      <c r="R2" s="540"/>
      <c r="S2" s="540"/>
      <c r="T2" s="540"/>
      <c r="U2" s="540"/>
      <c r="V2" s="540"/>
      <c r="AP2" s="19" t="s">
        <v>85</v>
      </c>
    </row>
    <row r="3" spans="1:66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2"/>
      <c r="AP3" s="19" t="s">
        <v>76</v>
      </c>
    </row>
    <row r="4" spans="1:66" ht="36.950000000000003" customHeight="1" x14ac:dyDescent="0.3">
      <c r="B4" s="23"/>
      <c r="C4" s="24"/>
      <c r="D4" s="25" t="s">
        <v>121</v>
      </c>
      <c r="E4" s="24"/>
      <c r="F4" s="24"/>
      <c r="G4" s="24"/>
      <c r="H4" s="24"/>
      <c r="I4" s="24"/>
      <c r="J4" s="24"/>
      <c r="K4" s="26"/>
      <c r="M4" s="27" t="s">
        <v>13</v>
      </c>
      <c r="AP4" s="19" t="s">
        <v>6</v>
      </c>
    </row>
    <row r="5" spans="1:66" ht="6.95" customHeight="1" x14ac:dyDescent="0.3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66" ht="15" x14ac:dyDescent="0.3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6"/>
    </row>
    <row r="7" spans="1:66" ht="16.5" customHeight="1" x14ac:dyDescent="0.3">
      <c r="B7" s="23"/>
      <c r="C7" s="24"/>
      <c r="D7" s="24"/>
      <c r="E7" s="574" t="str">
        <f>'Rekapitulace stavby'!K6</f>
        <v>Valdice - modernizace tepelného hospodářství EED - SO 02 - Prádelna obj. 29</v>
      </c>
      <c r="F7" s="575"/>
      <c r="G7" s="575"/>
      <c r="H7" s="575"/>
      <c r="I7" s="24"/>
      <c r="J7" s="24"/>
      <c r="K7" s="26"/>
    </row>
    <row r="8" spans="1:66" s="1" customFormat="1" ht="15" x14ac:dyDescent="0.3">
      <c r="B8" s="33"/>
      <c r="C8" s="34"/>
      <c r="D8" s="31" t="s">
        <v>122</v>
      </c>
      <c r="E8" s="34"/>
      <c r="F8" s="34"/>
      <c r="G8" s="34"/>
      <c r="H8" s="34"/>
      <c r="I8" s="34"/>
      <c r="J8" s="34"/>
      <c r="K8" s="37"/>
    </row>
    <row r="9" spans="1:66" s="1" customFormat="1" ht="36.950000000000003" customHeight="1" x14ac:dyDescent="0.3">
      <c r="B9" s="33"/>
      <c r="C9" s="34"/>
      <c r="D9" s="34"/>
      <c r="E9" s="576" t="s">
        <v>155</v>
      </c>
      <c r="F9" s="577"/>
      <c r="G9" s="577"/>
      <c r="H9" s="577"/>
      <c r="I9" s="34"/>
      <c r="J9" s="34"/>
      <c r="K9" s="37"/>
    </row>
    <row r="10" spans="1:66" s="1" customForma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7"/>
    </row>
    <row r="11" spans="1:66" s="1" customFormat="1" ht="14.45" customHeight="1" x14ac:dyDescent="0.3">
      <c r="B11" s="33"/>
      <c r="C11" s="34"/>
      <c r="D11" s="31" t="s">
        <v>19</v>
      </c>
      <c r="E11" s="34"/>
      <c r="F11" s="29" t="s">
        <v>5</v>
      </c>
      <c r="G11" s="34"/>
      <c r="H11" s="34"/>
      <c r="I11" s="31" t="s">
        <v>20</v>
      </c>
      <c r="J11" s="29" t="s">
        <v>5</v>
      </c>
      <c r="K11" s="37"/>
    </row>
    <row r="12" spans="1:66" s="1" customFormat="1" ht="14.45" customHeight="1" x14ac:dyDescent="0.3">
      <c r="B12" s="33"/>
      <c r="C12" s="34"/>
      <c r="D12" s="31" t="s">
        <v>21</v>
      </c>
      <c r="E12" s="34"/>
      <c r="F12" s="29" t="s">
        <v>156</v>
      </c>
      <c r="G12" s="34"/>
      <c r="H12" s="34"/>
      <c r="I12" s="31" t="s">
        <v>23</v>
      </c>
      <c r="J12" s="94" t="str">
        <f>'Rekapitulace stavby'!AN8</f>
        <v>1. 5. 2018</v>
      </c>
      <c r="K12" s="37"/>
    </row>
    <row r="13" spans="1:66" s="1" customFormat="1" ht="10.9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7"/>
    </row>
    <row r="14" spans="1:66" s="1" customFormat="1" ht="14.45" customHeight="1" x14ac:dyDescent="0.3">
      <c r="B14" s="33"/>
      <c r="C14" s="34"/>
      <c r="D14" s="31" t="s">
        <v>24</v>
      </c>
      <c r="E14" s="34"/>
      <c r="F14" s="34"/>
      <c r="G14" s="34"/>
      <c r="H14" s="34"/>
      <c r="I14" s="31" t="s">
        <v>25</v>
      </c>
      <c r="J14" s="29" t="str">
        <f>IF('Rekapitulace stavby'!AN10="","",'Rekapitulace stavby'!AN10)</f>
        <v>00212423</v>
      </c>
      <c r="K14" s="37"/>
    </row>
    <row r="15" spans="1:66" s="1" customFormat="1" ht="18" customHeight="1" x14ac:dyDescent="0.3">
      <c r="B15" s="33"/>
      <c r="C15" s="34"/>
      <c r="D15" s="34"/>
      <c r="E15" s="29" t="str">
        <f>IF('Rekapitulace stavby'!E11="","",'Rekapitulace stavby'!E11)</f>
        <v>Vězeňská služba České republiky</v>
      </c>
      <c r="F15" s="34"/>
      <c r="G15" s="34"/>
      <c r="H15" s="34"/>
      <c r="I15" s="31" t="s">
        <v>26</v>
      </c>
      <c r="J15" s="29" t="str">
        <f>IF('Rekapitulace stavby'!AN11="","",'Rekapitulace stavby'!AN11)</f>
        <v/>
      </c>
      <c r="K15" s="37"/>
    </row>
    <row r="16" spans="1:66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7"/>
    </row>
    <row r="17" spans="2:11" s="1" customFormat="1" ht="14.45" customHeight="1" x14ac:dyDescent="0.3">
      <c r="B17" s="33"/>
      <c r="C17" s="34"/>
      <c r="D17" s="31" t="s">
        <v>27</v>
      </c>
      <c r="E17" s="34"/>
      <c r="F17" s="34"/>
      <c r="G17" s="34"/>
      <c r="H17" s="34"/>
      <c r="I17" s="31" t="s">
        <v>25</v>
      </c>
      <c r="J17" s="29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9" t="str">
        <f>IF('Rekapitulace stavby'!E14="Vyplň údaj","",IF('Rekapitulace stavby'!E14="","",'Rekapitulace stavby'!E14))</f>
        <v xml:space="preserve"> </v>
      </c>
      <c r="F18" s="34"/>
      <c r="G18" s="34"/>
      <c r="H18" s="34"/>
      <c r="I18" s="31" t="s">
        <v>26</v>
      </c>
      <c r="J18" s="29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7"/>
    </row>
    <row r="20" spans="2:11" s="1" customFormat="1" ht="14.45" customHeight="1" x14ac:dyDescent="0.3">
      <c r="B20" s="33"/>
      <c r="C20" s="34"/>
      <c r="D20" s="31" t="s">
        <v>28</v>
      </c>
      <c r="E20" s="34"/>
      <c r="F20" s="34"/>
      <c r="G20" s="34"/>
      <c r="H20" s="34"/>
      <c r="I20" s="31" t="s">
        <v>25</v>
      </c>
      <c r="J20" s="29" t="str">
        <f>IF('Rekapitulace stavby'!AN16="","",'Rekapitulace stavby'!AN16)</f>
        <v>28811208</v>
      </c>
      <c r="K20" s="37"/>
    </row>
    <row r="21" spans="2:11" s="1" customFormat="1" ht="18" customHeight="1" x14ac:dyDescent="0.3">
      <c r="B21" s="33"/>
      <c r="C21" s="34"/>
      <c r="D21" s="34"/>
      <c r="E21" s="29" t="str">
        <f>IF('Rekapitulace stavby'!E17="","",'Rekapitulace stavby'!E17)</f>
        <v>PDE s.r.o.</v>
      </c>
      <c r="F21" s="34"/>
      <c r="G21" s="34"/>
      <c r="H21" s="34"/>
      <c r="I21" s="31" t="s">
        <v>26</v>
      </c>
      <c r="J21" s="29" t="str">
        <f>IF('Rekapitulace stavby'!AN17="","",'Rekapitulace stavby'!AN17)</f>
        <v>CZ28811208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7"/>
    </row>
    <row r="23" spans="2:11" s="1" customFormat="1" ht="14.45" customHeight="1" x14ac:dyDescent="0.3">
      <c r="B23" s="33"/>
      <c r="C23" s="34"/>
      <c r="D23" s="31" t="s">
        <v>30</v>
      </c>
      <c r="E23" s="34"/>
      <c r="F23" s="34"/>
      <c r="G23" s="34"/>
      <c r="H23" s="34"/>
      <c r="I23" s="34"/>
      <c r="J23" s="34"/>
      <c r="K23" s="37"/>
    </row>
    <row r="24" spans="2:11" s="6" customFormat="1" ht="16.5" customHeight="1" x14ac:dyDescent="0.3">
      <c r="B24" s="95"/>
      <c r="C24" s="96"/>
      <c r="D24" s="96"/>
      <c r="E24" s="544" t="s">
        <v>5</v>
      </c>
      <c r="F24" s="544"/>
      <c r="G24" s="544"/>
      <c r="H24" s="544"/>
      <c r="I24" s="96"/>
      <c r="J24" s="96"/>
      <c r="K24" s="9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60"/>
      <c r="J26" s="60"/>
      <c r="K26" s="98"/>
    </row>
    <row r="27" spans="2:11" s="1" customFormat="1" ht="25.35" customHeight="1" x14ac:dyDescent="0.3">
      <c r="B27" s="33"/>
      <c r="C27" s="34"/>
      <c r="D27" s="99" t="s">
        <v>32</v>
      </c>
      <c r="E27" s="34"/>
      <c r="F27" s="34"/>
      <c r="G27" s="34"/>
      <c r="H27" s="34"/>
      <c r="I27" s="34"/>
      <c r="J27" s="100">
        <f>ROUND(J81,2)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60"/>
      <c r="J28" s="60"/>
      <c r="K28" s="98"/>
    </row>
    <row r="29" spans="2:11" s="1" customFormat="1" ht="14.45" customHeight="1" x14ac:dyDescent="0.3">
      <c r="B29" s="33"/>
      <c r="C29" s="34"/>
      <c r="D29" s="34"/>
      <c r="E29" s="34"/>
      <c r="F29" s="38" t="s">
        <v>34</v>
      </c>
      <c r="G29" s="34"/>
      <c r="H29" s="34"/>
      <c r="I29" s="38" t="s">
        <v>33</v>
      </c>
      <c r="J29" s="38" t="s">
        <v>35</v>
      </c>
      <c r="K29" s="37"/>
    </row>
    <row r="30" spans="2:11" s="1" customFormat="1" ht="14.45" customHeight="1" x14ac:dyDescent="0.3">
      <c r="B30" s="33"/>
      <c r="C30" s="34"/>
      <c r="D30" s="41" t="s">
        <v>36</v>
      </c>
      <c r="E30" s="41" t="s">
        <v>37</v>
      </c>
      <c r="F30" s="101">
        <f>ROUND(SUM(BA81:BA177), 2)</f>
        <v>0</v>
      </c>
      <c r="G30" s="34"/>
      <c r="H30" s="34"/>
      <c r="I30" s="102">
        <v>0.21</v>
      </c>
      <c r="J30" s="101">
        <f>ROUND(ROUND((SUM(BA81:BA177)),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38</v>
      </c>
      <c r="F31" s="101">
        <f>ROUND(SUM(BB81:BB177), 2)</f>
        <v>0</v>
      </c>
      <c r="G31" s="34"/>
      <c r="H31" s="34"/>
      <c r="I31" s="102">
        <v>0.15</v>
      </c>
      <c r="J31" s="101">
        <f>ROUND(ROUND((SUM(BB81:BB177)),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39</v>
      </c>
      <c r="F32" s="101">
        <f>ROUND(SUM(BC81:BC177), 2)</f>
        <v>0</v>
      </c>
      <c r="G32" s="34"/>
      <c r="H32" s="34"/>
      <c r="I32" s="102">
        <v>0.21</v>
      </c>
      <c r="J32" s="101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40</v>
      </c>
      <c r="F33" s="101">
        <f>ROUND(SUM(BD81:BD177), 2)</f>
        <v>0</v>
      </c>
      <c r="G33" s="34"/>
      <c r="H33" s="34"/>
      <c r="I33" s="102">
        <v>0.15</v>
      </c>
      <c r="J33" s="101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41</v>
      </c>
      <c r="F34" s="101">
        <f>ROUND(SUM(BE81:BE177), 2)</f>
        <v>0</v>
      </c>
      <c r="G34" s="34"/>
      <c r="H34" s="34"/>
      <c r="I34" s="102">
        <v>0</v>
      </c>
      <c r="J34" s="101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34"/>
      <c r="J35" s="34"/>
      <c r="K35" s="37"/>
    </row>
    <row r="36" spans="2:11" s="1" customFormat="1" ht="25.35" customHeight="1" x14ac:dyDescent="0.3">
      <c r="B36" s="33"/>
      <c r="C36" s="103"/>
      <c r="D36" s="104" t="s">
        <v>42</v>
      </c>
      <c r="E36" s="63"/>
      <c r="F36" s="63"/>
      <c r="G36" s="105" t="s">
        <v>43</v>
      </c>
      <c r="H36" s="106" t="s">
        <v>44</v>
      </c>
      <c r="I36" s="63"/>
      <c r="J36" s="107">
        <f>SUM(J27:J34)</f>
        <v>0</v>
      </c>
      <c r="K36" s="108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52"/>
      <c r="J41" s="52"/>
      <c r="K41" s="109"/>
    </row>
    <row r="42" spans="2:11" s="1" customFormat="1" ht="36.950000000000003" customHeight="1" x14ac:dyDescent="0.3">
      <c r="B42" s="33"/>
      <c r="C42" s="25" t="s">
        <v>123</v>
      </c>
      <c r="D42" s="34"/>
      <c r="E42" s="34"/>
      <c r="F42" s="34"/>
      <c r="G42" s="34"/>
      <c r="H42" s="34"/>
      <c r="I42" s="3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34"/>
      <c r="J43" s="34"/>
      <c r="K43" s="37"/>
    </row>
    <row r="44" spans="2:11" s="1" customFormat="1" ht="14.45" customHeight="1" x14ac:dyDescent="0.3">
      <c r="B44" s="33"/>
      <c r="C44" s="31" t="s">
        <v>17</v>
      </c>
      <c r="D44" s="34"/>
      <c r="E44" s="34"/>
      <c r="F44" s="34"/>
      <c r="G44" s="34"/>
      <c r="H44" s="34"/>
      <c r="I44" s="34"/>
      <c r="J44" s="34"/>
      <c r="K44" s="37"/>
    </row>
    <row r="45" spans="2:11" s="1" customFormat="1" ht="16.5" customHeight="1" x14ac:dyDescent="0.3">
      <c r="B45" s="33"/>
      <c r="C45" s="34"/>
      <c r="D45" s="34"/>
      <c r="E45" s="574" t="str">
        <f>E7</f>
        <v>Valdice - modernizace tepelného hospodářství EED - SO 02 - Prádelna obj. 29</v>
      </c>
      <c r="F45" s="575"/>
      <c r="G45" s="575"/>
      <c r="H45" s="575"/>
      <c r="I45" s="34"/>
      <c r="J45" s="34"/>
      <c r="K45" s="37"/>
    </row>
    <row r="46" spans="2:11" s="1" customFormat="1" ht="14.45" customHeight="1" x14ac:dyDescent="0.3">
      <c r="B46" s="33"/>
      <c r="C46" s="31" t="s">
        <v>122</v>
      </c>
      <c r="D46" s="34"/>
      <c r="E46" s="34"/>
      <c r="F46" s="34"/>
      <c r="G46" s="34"/>
      <c r="H46" s="34"/>
      <c r="I46" s="34"/>
      <c r="J46" s="34"/>
      <c r="K46" s="37"/>
    </row>
    <row r="47" spans="2:11" s="1" customFormat="1" ht="17.25" customHeight="1" x14ac:dyDescent="0.3">
      <c r="B47" s="33"/>
      <c r="C47" s="34"/>
      <c r="D47" s="34"/>
      <c r="E47" s="576" t="str">
        <f>E9</f>
        <v>D.1.4.c - 01 - Zařízení pro vytápění staveb - Parní kotelna</v>
      </c>
      <c r="F47" s="577"/>
      <c r="G47" s="577"/>
      <c r="H47" s="577"/>
      <c r="I47" s="3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34"/>
      <c r="J48" s="34"/>
      <c r="K48" s="37"/>
    </row>
    <row r="49" spans="2:43" s="1" customFormat="1" ht="18" customHeight="1" x14ac:dyDescent="0.3">
      <c r="B49" s="33"/>
      <c r="C49" s="31" t="s">
        <v>21</v>
      </c>
      <c r="D49" s="34"/>
      <c r="E49" s="34"/>
      <c r="F49" s="29" t="str">
        <f>F12</f>
        <v>Valdice</v>
      </c>
      <c r="G49" s="34"/>
      <c r="H49" s="34"/>
      <c r="I49" s="31" t="s">
        <v>23</v>
      </c>
      <c r="J49" s="94" t="str">
        <f>IF(J12="","",J12)</f>
        <v>1. 5. 2018</v>
      </c>
      <c r="K49" s="37"/>
    </row>
    <row r="50" spans="2:43" s="1" customFormat="1" ht="6.95" customHeight="1" x14ac:dyDescent="0.3">
      <c r="B50" s="33"/>
      <c r="C50" s="34"/>
      <c r="D50" s="34"/>
      <c r="E50" s="34"/>
      <c r="F50" s="34"/>
      <c r="G50" s="34"/>
      <c r="H50" s="34"/>
      <c r="I50" s="34"/>
      <c r="J50" s="34"/>
      <c r="K50" s="37"/>
    </row>
    <row r="51" spans="2:43" s="1" customFormat="1" ht="15" x14ac:dyDescent="0.3">
      <c r="B51" s="33"/>
      <c r="C51" s="31" t="s">
        <v>24</v>
      </c>
      <c r="D51" s="34"/>
      <c r="E51" s="34"/>
      <c r="F51" s="29" t="str">
        <f>E15</f>
        <v>Vězeňská služba České republiky</v>
      </c>
      <c r="G51" s="34"/>
      <c r="H51" s="34"/>
      <c r="I51" s="31" t="s">
        <v>28</v>
      </c>
      <c r="J51" s="544" t="str">
        <f>E21</f>
        <v>PDE s.r.o.</v>
      </c>
      <c r="K51" s="37"/>
    </row>
    <row r="52" spans="2:43" s="1" customFormat="1" ht="14.45" customHeight="1" x14ac:dyDescent="0.3">
      <c r="B52" s="33"/>
      <c r="C52" s="31" t="s">
        <v>27</v>
      </c>
      <c r="D52" s="34"/>
      <c r="E52" s="34"/>
      <c r="F52" s="29" t="str">
        <f>IF(E18="","",E18)</f>
        <v xml:space="preserve"> </v>
      </c>
      <c r="G52" s="34"/>
      <c r="H52" s="34"/>
      <c r="I52" s="34"/>
      <c r="J52" s="569"/>
      <c r="K52" s="37"/>
    </row>
    <row r="53" spans="2:43" s="1" customFormat="1" ht="10.3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  <c r="K53" s="37"/>
    </row>
    <row r="54" spans="2:43" s="1" customFormat="1" ht="29.25" customHeight="1" x14ac:dyDescent="0.3">
      <c r="B54" s="33"/>
      <c r="C54" s="110" t="s">
        <v>124</v>
      </c>
      <c r="D54" s="103"/>
      <c r="E54" s="103"/>
      <c r="F54" s="103"/>
      <c r="G54" s="103"/>
      <c r="H54" s="103"/>
      <c r="I54" s="103"/>
      <c r="J54" s="111" t="s">
        <v>125</v>
      </c>
      <c r="K54" s="112"/>
    </row>
    <row r="55" spans="2:43" s="1" customFormat="1" ht="10.35" customHeight="1" x14ac:dyDescent="0.3">
      <c r="B55" s="33"/>
      <c r="C55" s="34"/>
      <c r="D55" s="34"/>
      <c r="E55" s="34"/>
      <c r="F55" s="34"/>
      <c r="G55" s="34"/>
      <c r="H55" s="34"/>
      <c r="I55" s="34"/>
      <c r="J55" s="34"/>
      <c r="K55" s="37"/>
    </row>
    <row r="56" spans="2:43" s="1" customFormat="1" ht="29.25" customHeight="1" x14ac:dyDescent="0.3">
      <c r="B56" s="33"/>
      <c r="C56" s="113" t="s">
        <v>126</v>
      </c>
      <c r="D56" s="34"/>
      <c r="E56" s="34"/>
      <c r="F56" s="34"/>
      <c r="G56" s="34"/>
      <c r="H56" s="34"/>
      <c r="I56" s="34"/>
      <c r="J56" s="100">
        <f>J81</f>
        <v>0</v>
      </c>
      <c r="K56" s="37"/>
      <c r="AQ56" s="19" t="s">
        <v>127</v>
      </c>
    </row>
    <row r="57" spans="2:43" s="7" customFormat="1" ht="24.95" customHeight="1" x14ac:dyDescent="0.3">
      <c r="B57" s="114"/>
      <c r="C57" s="115"/>
      <c r="D57" s="116" t="s">
        <v>128</v>
      </c>
      <c r="E57" s="117"/>
      <c r="F57" s="117"/>
      <c r="G57" s="117"/>
      <c r="H57" s="117"/>
      <c r="I57" s="117"/>
      <c r="J57" s="118">
        <f>J82</f>
        <v>0</v>
      </c>
      <c r="K57" s="119"/>
    </row>
    <row r="58" spans="2:43" s="8" customFormat="1" ht="19.899999999999999" customHeight="1" x14ac:dyDescent="0.3">
      <c r="B58" s="120"/>
      <c r="C58" s="121"/>
      <c r="D58" s="122" t="s">
        <v>129</v>
      </c>
      <c r="E58" s="123"/>
      <c r="F58" s="123"/>
      <c r="G58" s="123"/>
      <c r="H58" s="123"/>
      <c r="I58" s="123"/>
      <c r="J58" s="124">
        <f>J83</f>
        <v>0</v>
      </c>
      <c r="K58" s="125"/>
    </row>
    <row r="59" spans="2:43" s="8" customFormat="1" ht="19.899999999999999" customHeight="1" x14ac:dyDescent="0.3">
      <c r="B59" s="120"/>
      <c r="C59" s="121"/>
      <c r="D59" s="122" t="s">
        <v>157</v>
      </c>
      <c r="E59" s="123"/>
      <c r="F59" s="123"/>
      <c r="G59" s="123"/>
      <c r="H59" s="123"/>
      <c r="I59" s="123"/>
      <c r="J59" s="124">
        <f>J113</f>
        <v>0</v>
      </c>
      <c r="K59" s="125"/>
    </row>
    <row r="60" spans="2:43" s="8" customFormat="1" ht="19.899999999999999" customHeight="1" x14ac:dyDescent="0.3">
      <c r="B60" s="120"/>
      <c r="C60" s="121"/>
      <c r="D60" s="122" t="s">
        <v>158</v>
      </c>
      <c r="E60" s="123"/>
      <c r="F60" s="123"/>
      <c r="G60" s="123"/>
      <c r="H60" s="123"/>
      <c r="I60" s="123"/>
      <c r="J60" s="124">
        <f>J128</f>
        <v>0</v>
      </c>
      <c r="K60" s="125"/>
    </row>
    <row r="61" spans="2:43" s="8" customFormat="1" ht="19.899999999999999" customHeight="1" x14ac:dyDescent="0.3">
      <c r="B61" s="120"/>
      <c r="C61" s="121"/>
      <c r="D61" s="122" t="s">
        <v>159</v>
      </c>
      <c r="E61" s="123"/>
      <c r="F61" s="123"/>
      <c r="G61" s="123"/>
      <c r="H61" s="123"/>
      <c r="I61" s="123"/>
      <c r="J61" s="124">
        <f>J159</f>
        <v>0</v>
      </c>
      <c r="K61" s="125"/>
    </row>
    <row r="62" spans="2:43" s="1" customFormat="1" ht="21.75" customHeight="1" x14ac:dyDescent="0.3">
      <c r="B62" s="33"/>
      <c r="C62" s="34"/>
      <c r="D62" s="34"/>
      <c r="E62" s="34"/>
      <c r="F62" s="34"/>
      <c r="G62" s="34"/>
      <c r="H62" s="34"/>
      <c r="I62" s="34"/>
      <c r="J62" s="34"/>
      <c r="K62" s="37"/>
    </row>
    <row r="63" spans="2:43" s="1" customFormat="1" ht="6.95" customHeight="1" x14ac:dyDescent="0.3">
      <c r="B63" s="48"/>
      <c r="C63" s="49"/>
      <c r="D63" s="49"/>
      <c r="E63" s="49"/>
      <c r="F63" s="49"/>
      <c r="G63" s="49"/>
      <c r="H63" s="49"/>
      <c r="I63" s="49"/>
      <c r="J63" s="49"/>
      <c r="K63" s="50"/>
    </row>
    <row r="67" spans="2:20" s="1" customFormat="1" ht="6.95" customHeight="1" x14ac:dyDescent="0.3"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33"/>
    </row>
    <row r="68" spans="2:20" s="1" customFormat="1" ht="36.950000000000003" customHeight="1" x14ac:dyDescent="0.3">
      <c r="B68" s="33"/>
      <c r="C68" s="53" t="s">
        <v>130</v>
      </c>
      <c r="L68" s="33"/>
    </row>
    <row r="69" spans="2:20" s="1" customFormat="1" ht="6.95" customHeight="1" x14ac:dyDescent="0.3">
      <c r="B69" s="33"/>
      <c r="L69" s="33"/>
    </row>
    <row r="70" spans="2:20" s="1" customFormat="1" ht="14.45" customHeight="1" x14ac:dyDescent="0.3">
      <c r="B70" s="33"/>
      <c r="C70" s="55" t="s">
        <v>17</v>
      </c>
      <c r="L70" s="33"/>
    </row>
    <row r="71" spans="2:20" s="1" customFormat="1" ht="16.5" customHeight="1" x14ac:dyDescent="0.3">
      <c r="B71" s="33"/>
      <c r="E71" s="570" t="str">
        <f>E7</f>
        <v>Valdice - modernizace tepelného hospodářství EED - SO 02 - Prádelna obj. 29</v>
      </c>
      <c r="F71" s="571"/>
      <c r="G71" s="571"/>
      <c r="H71" s="571"/>
      <c r="L71" s="33"/>
    </row>
    <row r="72" spans="2:20" s="1" customFormat="1" ht="14.45" customHeight="1" x14ac:dyDescent="0.3">
      <c r="B72" s="33"/>
      <c r="C72" s="55" t="s">
        <v>122</v>
      </c>
      <c r="L72" s="33"/>
    </row>
    <row r="73" spans="2:20" s="1" customFormat="1" ht="17.25" customHeight="1" x14ac:dyDescent="0.3">
      <c r="B73" s="33"/>
      <c r="E73" s="521" t="str">
        <f>E9</f>
        <v>D.1.4.c - 01 - Zařízení pro vytápění staveb - Parní kotelna</v>
      </c>
      <c r="F73" s="572"/>
      <c r="G73" s="572"/>
      <c r="H73" s="572"/>
      <c r="L73" s="33"/>
    </row>
    <row r="74" spans="2:20" s="1" customFormat="1" ht="6.95" customHeight="1" x14ac:dyDescent="0.3">
      <c r="B74" s="33"/>
      <c r="L74" s="33"/>
    </row>
    <row r="75" spans="2:20" s="1" customFormat="1" ht="18" customHeight="1" x14ac:dyDescent="0.3">
      <c r="B75" s="33"/>
      <c r="C75" s="55" t="s">
        <v>21</v>
      </c>
      <c r="F75" s="126" t="str">
        <f>F12</f>
        <v>Valdice</v>
      </c>
      <c r="I75" s="55" t="s">
        <v>23</v>
      </c>
      <c r="J75" s="59" t="str">
        <f>IF(J12="","",J12)</f>
        <v>1. 5. 2018</v>
      </c>
      <c r="L75" s="33"/>
    </row>
    <row r="76" spans="2:20" s="1" customFormat="1" ht="6.95" customHeight="1" x14ac:dyDescent="0.3">
      <c r="B76" s="33"/>
      <c r="L76" s="33"/>
    </row>
    <row r="77" spans="2:20" s="1" customFormat="1" ht="15" x14ac:dyDescent="0.3">
      <c r="B77" s="33"/>
      <c r="C77" s="55" t="s">
        <v>24</v>
      </c>
      <c r="F77" s="126" t="str">
        <f>E15</f>
        <v>Vězeňská služba České republiky</v>
      </c>
      <c r="I77" s="55" t="s">
        <v>28</v>
      </c>
      <c r="J77" s="126" t="str">
        <f>E21</f>
        <v>PDE s.r.o.</v>
      </c>
      <c r="L77" s="33"/>
    </row>
    <row r="78" spans="2:20" s="1" customFormat="1" ht="14.45" customHeight="1" x14ac:dyDescent="0.3">
      <c r="B78" s="33"/>
      <c r="C78" s="55" t="s">
        <v>27</v>
      </c>
      <c r="F78" s="126" t="str">
        <f>IF(E18="","",E18)</f>
        <v xml:space="preserve"> </v>
      </c>
      <c r="L78" s="33"/>
    </row>
    <row r="79" spans="2:20" s="1" customFormat="1" ht="10.35" customHeight="1" x14ac:dyDescent="0.3">
      <c r="B79" s="33"/>
      <c r="L79" s="33"/>
    </row>
    <row r="80" spans="2:20" s="9" customFormat="1" ht="29.25" customHeight="1" x14ac:dyDescent="0.3">
      <c r="B80" s="127"/>
      <c r="C80" s="128" t="s">
        <v>131</v>
      </c>
      <c r="D80" s="129" t="s">
        <v>51</v>
      </c>
      <c r="E80" s="129" t="s">
        <v>47</v>
      </c>
      <c r="F80" s="129" t="s">
        <v>132</v>
      </c>
      <c r="G80" s="129" t="s">
        <v>133</v>
      </c>
      <c r="H80" s="129" t="s">
        <v>134</v>
      </c>
      <c r="I80" s="129" t="s">
        <v>135</v>
      </c>
      <c r="J80" s="129" t="s">
        <v>125</v>
      </c>
      <c r="K80" s="130" t="s">
        <v>136</v>
      </c>
      <c r="L80" s="127"/>
      <c r="M80" s="65" t="s">
        <v>137</v>
      </c>
      <c r="N80" s="66" t="s">
        <v>36</v>
      </c>
      <c r="O80" s="66" t="s">
        <v>138</v>
      </c>
      <c r="P80" s="66" t="s">
        <v>139</v>
      </c>
      <c r="Q80" s="66" t="s">
        <v>140</v>
      </c>
      <c r="R80" s="66" t="s">
        <v>141</v>
      </c>
      <c r="S80" s="66" t="s">
        <v>142</v>
      </c>
      <c r="T80" s="67" t="s">
        <v>143</v>
      </c>
    </row>
    <row r="81" spans="2:61" s="1" customFormat="1" ht="29.25" customHeight="1" x14ac:dyDescent="0.35">
      <c r="B81" s="33"/>
      <c r="C81" s="69" t="s">
        <v>126</v>
      </c>
      <c r="J81" s="131"/>
      <c r="L81" s="33"/>
      <c r="M81" s="68"/>
      <c r="N81" s="60"/>
      <c r="O81" s="60"/>
      <c r="P81" s="132">
        <f>P82</f>
        <v>186.60599999999999</v>
      </c>
      <c r="Q81" s="60"/>
      <c r="R81" s="132">
        <f>R82</f>
        <v>2.1022799999999999</v>
      </c>
      <c r="S81" s="60"/>
      <c r="T81" s="133">
        <f>T82</f>
        <v>0</v>
      </c>
      <c r="AP81" s="19" t="s">
        <v>65</v>
      </c>
      <c r="AQ81" s="19" t="s">
        <v>127</v>
      </c>
      <c r="BG81" s="134">
        <f>BG82</f>
        <v>0</v>
      </c>
    </row>
    <row r="82" spans="2:61" s="10" customFormat="1" ht="37.35" customHeight="1" x14ac:dyDescent="0.35">
      <c r="B82" s="135"/>
      <c r="D82" s="136" t="s">
        <v>65</v>
      </c>
      <c r="E82" s="137" t="s">
        <v>144</v>
      </c>
      <c r="F82" s="137" t="s">
        <v>145</v>
      </c>
      <c r="J82" s="138"/>
      <c r="L82" s="135"/>
      <c r="M82" s="139"/>
      <c r="N82" s="140"/>
      <c r="O82" s="140"/>
      <c r="P82" s="141">
        <f>P83+P113+P128+P159</f>
        <v>186.60599999999999</v>
      </c>
      <c r="Q82" s="140"/>
      <c r="R82" s="141">
        <f>R83+R113+R128+R159</f>
        <v>2.1022799999999999</v>
      </c>
      <c r="S82" s="140"/>
      <c r="T82" s="142">
        <f>T83+T113+T128+T159</f>
        <v>0</v>
      </c>
      <c r="AN82" s="136" t="s">
        <v>76</v>
      </c>
      <c r="AP82" s="143" t="s">
        <v>65</v>
      </c>
      <c r="AQ82" s="143" t="s">
        <v>66</v>
      </c>
      <c r="AU82" s="136" t="s">
        <v>146</v>
      </c>
      <c r="BG82" s="144">
        <f>BG83+BG113+BG128+BG159</f>
        <v>0</v>
      </c>
    </row>
    <row r="83" spans="2:61" s="10" customFormat="1" ht="19.899999999999999" customHeight="1" x14ac:dyDescent="0.3">
      <c r="B83" s="135"/>
      <c r="D83" s="136" t="s">
        <v>65</v>
      </c>
      <c r="E83" s="145" t="s">
        <v>147</v>
      </c>
      <c r="F83" s="145" t="s">
        <v>148</v>
      </c>
      <c r="J83" s="146"/>
      <c r="L83" s="135"/>
      <c r="M83" s="139"/>
      <c r="N83" s="140"/>
      <c r="O83" s="140"/>
      <c r="P83" s="141">
        <f>SUM(P84:P112)</f>
        <v>0</v>
      </c>
      <c r="Q83" s="140"/>
      <c r="R83" s="141">
        <f>SUM(R84:R112)</f>
        <v>0</v>
      </c>
      <c r="S83" s="140"/>
      <c r="T83" s="142">
        <f>SUM(T84:T112)</f>
        <v>0</v>
      </c>
      <c r="AN83" s="136" t="s">
        <v>76</v>
      </c>
      <c r="AP83" s="143" t="s">
        <v>65</v>
      </c>
      <c r="AQ83" s="143" t="s">
        <v>74</v>
      </c>
      <c r="AU83" s="136" t="s">
        <v>146</v>
      </c>
      <c r="BG83" s="144">
        <f>SUM(BG84:BG112)</f>
        <v>0</v>
      </c>
    </row>
    <row r="84" spans="2:61" s="1" customFormat="1" ht="39.950000000000003" customHeight="1" x14ac:dyDescent="0.3">
      <c r="B84" s="147"/>
      <c r="C84" s="148" t="s">
        <v>160</v>
      </c>
      <c r="D84" s="148" t="s">
        <v>149</v>
      </c>
      <c r="E84" s="149" t="s">
        <v>161</v>
      </c>
      <c r="F84" s="150" t="s">
        <v>162</v>
      </c>
      <c r="G84" s="253" t="s">
        <v>152</v>
      </c>
      <c r="H84" s="254">
        <v>20</v>
      </c>
      <c r="I84" s="252"/>
      <c r="J84" s="252"/>
      <c r="K84" s="150"/>
      <c r="L84" s="154"/>
      <c r="M84" s="155" t="s">
        <v>5</v>
      </c>
      <c r="N84" s="160" t="s">
        <v>37</v>
      </c>
      <c r="O84" s="161">
        <v>0</v>
      </c>
      <c r="P84" s="161">
        <f t="shared" ref="P84:P112" si="0">O84*H84</f>
        <v>0</v>
      </c>
      <c r="Q84" s="161">
        <v>0</v>
      </c>
      <c r="R84" s="161">
        <f t="shared" ref="R84:R112" si="1">Q84*H84</f>
        <v>0</v>
      </c>
      <c r="S84" s="161">
        <v>0</v>
      </c>
      <c r="T84" s="162">
        <f t="shared" ref="T84:T112" si="2">S84*H84</f>
        <v>0</v>
      </c>
      <c r="AN84" s="19" t="s">
        <v>153</v>
      </c>
      <c r="AP84" s="19" t="s">
        <v>149</v>
      </c>
      <c r="AQ84" s="19" t="s">
        <v>76</v>
      </c>
      <c r="AU84" s="19" t="s">
        <v>146</v>
      </c>
      <c r="BA84" s="159">
        <f t="shared" ref="BA84:BA112" si="3">IF(N84="základní",J84,0)</f>
        <v>0</v>
      </c>
      <c r="BB84" s="159">
        <f t="shared" ref="BB84:BB112" si="4">IF(N84="snížená",J84,0)</f>
        <v>0</v>
      </c>
      <c r="BC84" s="159">
        <f t="shared" ref="BC84:BC112" si="5">IF(N84="zákl. přenesená",J84,0)</f>
        <v>0</v>
      </c>
      <c r="BD84" s="159">
        <f t="shared" ref="BD84:BD112" si="6">IF(N84="sníž. přenesená",J84,0)</f>
        <v>0</v>
      </c>
      <c r="BE84" s="159">
        <f t="shared" ref="BE84:BE112" si="7">IF(N84="nulová",J84,0)</f>
        <v>0</v>
      </c>
      <c r="BF84" s="19" t="s">
        <v>74</v>
      </c>
      <c r="BG84" s="159">
        <f t="shared" ref="BG84:BG112" si="8">ROUND(I84*H84,2)</f>
        <v>0</v>
      </c>
      <c r="BH84" s="19" t="s">
        <v>154</v>
      </c>
      <c r="BI84" s="19" t="s">
        <v>163</v>
      </c>
    </row>
    <row r="85" spans="2:61" s="1" customFormat="1" ht="39.950000000000003" customHeight="1" x14ac:dyDescent="0.3">
      <c r="B85" s="147"/>
      <c r="C85" s="148" t="s">
        <v>164</v>
      </c>
      <c r="D85" s="148" t="s">
        <v>149</v>
      </c>
      <c r="E85" s="149" t="s">
        <v>165</v>
      </c>
      <c r="F85" s="150" t="s">
        <v>166</v>
      </c>
      <c r="G85" s="253" t="s">
        <v>167</v>
      </c>
      <c r="H85" s="254">
        <v>4</v>
      </c>
      <c r="I85" s="252"/>
      <c r="J85" s="252"/>
      <c r="K85" s="150"/>
      <c r="L85" s="154"/>
      <c r="M85" s="155" t="s">
        <v>5</v>
      </c>
      <c r="N85" s="160" t="s">
        <v>37</v>
      </c>
      <c r="O85" s="161">
        <v>0</v>
      </c>
      <c r="P85" s="161">
        <f t="shared" si="0"/>
        <v>0</v>
      </c>
      <c r="Q85" s="161">
        <v>0</v>
      </c>
      <c r="R85" s="161">
        <f t="shared" si="1"/>
        <v>0</v>
      </c>
      <c r="S85" s="161">
        <v>0</v>
      </c>
      <c r="T85" s="162">
        <f t="shared" si="2"/>
        <v>0</v>
      </c>
      <c r="AN85" s="19" t="s">
        <v>153</v>
      </c>
      <c r="AP85" s="19" t="s">
        <v>149</v>
      </c>
      <c r="AQ85" s="19" t="s">
        <v>76</v>
      </c>
      <c r="AU85" s="19" t="s">
        <v>146</v>
      </c>
      <c r="BA85" s="159">
        <f t="shared" si="3"/>
        <v>0</v>
      </c>
      <c r="BB85" s="159">
        <f t="shared" si="4"/>
        <v>0</v>
      </c>
      <c r="BC85" s="159">
        <f t="shared" si="5"/>
        <v>0</v>
      </c>
      <c r="BD85" s="159">
        <f t="shared" si="6"/>
        <v>0</v>
      </c>
      <c r="BE85" s="159">
        <f t="shared" si="7"/>
        <v>0</v>
      </c>
      <c r="BF85" s="19" t="s">
        <v>74</v>
      </c>
      <c r="BG85" s="159">
        <f t="shared" si="8"/>
        <v>0</v>
      </c>
      <c r="BH85" s="19" t="s">
        <v>154</v>
      </c>
      <c r="BI85" s="19" t="s">
        <v>168</v>
      </c>
    </row>
    <row r="86" spans="2:61" s="1" customFormat="1" ht="39.950000000000003" customHeight="1" x14ac:dyDescent="0.3">
      <c r="B86" s="147"/>
      <c r="C86" s="148" t="s">
        <v>169</v>
      </c>
      <c r="D86" s="148" t="s">
        <v>149</v>
      </c>
      <c r="E86" s="149" t="s">
        <v>170</v>
      </c>
      <c r="F86" s="150" t="s">
        <v>171</v>
      </c>
      <c r="G86" s="253" t="s">
        <v>167</v>
      </c>
      <c r="H86" s="254">
        <v>40</v>
      </c>
      <c r="I86" s="252"/>
      <c r="J86" s="252"/>
      <c r="K86" s="150"/>
      <c r="L86" s="154"/>
      <c r="M86" s="155" t="s">
        <v>5</v>
      </c>
      <c r="N86" s="160" t="s">
        <v>37</v>
      </c>
      <c r="O86" s="161">
        <v>0</v>
      </c>
      <c r="P86" s="161">
        <f t="shared" si="0"/>
        <v>0</v>
      </c>
      <c r="Q86" s="161">
        <v>0</v>
      </c>
      <c r="R86" s="161">
        <f t="shared" si="1"/>
        <v>0</v>
      </c>
      <c r="S86" s="161">
        <v>0</v>
      </c>
      <c r="T86" s="162">
        <f t="shared" si="2"/>
        <v>0</v>
      </c>
      <c r="AN86" s="19" t="s">
        <v>153</v>
      </c>
      <c r="AP86" s="19" t="s">
        <v>149</v>
      </c>
      <c r="AQ86" s="19" t="s">
        <v>76</v>
      </c>
      <c r="AU86" s="19" t="s">
        <v>146</v>
      </c>
      <c r="BA86" s="159">
        <f t="shared" si="3"/>
        <v>0</v>
      </c>
      <c r="BB86" s="159">
        <f t="shared" si="4"/>
        <v>0</v>
      </c>
      <c r="BC86" s="159">
        <f t="shared" si="5"/>
        <v>0</v>
      </c>
      <c r="BD86" s="159">
        <f t="shared" si="6"/>
        <v>0</v>
      </c>
      <c r="BE86" s="159">
        <f t="shared" si="7"/>
        <v>0</v>
      </c>
      <c r="BF86" s="19" t="s">
        <v>74</v>
      </c>
      <c r="BG86" s="159">
        <f t="shared" si="8"/>
        <v>0</v>
      </c>
      <c r="BH86" s="19" t="s">
        <v>154</v>
      </c>
      <c r="BI86" s="19" t="s">
        <v>172</v>
      </c>
    </row>
    <row r="87" spans="2:61" s="1" customFormat="1" ht="39.950000000000003" customHeight="1" x14ac:dyDescent="0.3">
      <c r="B87" s="147"/>
      <c r="C87" s="148" t="s">
        <v>173</v>
      </c>
      <c r="D87" s="148" t="s">
        <v>149</v>
      </c>
      <c r="E87" s="149" t="s">
        <v>174</v>
      </c>
      <c r="F87" s="150" t="s">
        <v>175</v>
      </c>
      <c r="G87" s="253" t="s">
        <v>176</v>
      </c>
      <c r="H87" s="254">
        <v>348</v>
      </c>
      <c r="I87" s="252"/>
      <c r="J87" s="252"/>
      <c r="K87" s="150"/>
      <c r="L87" s="154"/>
      <c r="M87" s="155" t="s">
        <v>5</v>
      </c>
      <c r="N87" s="160" t="s">
        <v>37</v>
      </c>
      <c r="O87" s="161">
        <v>0</v>
      </c>
      <c r="P87" s="161">
        <f t="shared" si="0"/>
        <v>0</v>
      </c>
      <c r="Q87" s="161">
        <v>0</v>
      </c>
      <c r="R87" s="161">
        <f t="shared" si="1"/>
        <v>0</v>
      </c>
      <c r="S87" s="161">
        <v>0</v>
      </c>
      <c r="T87" s="162">
        <f t="shared" si="2"/>
        <v>0</v>
      </c>
      <c r="AN87" s="19" t="s">
        <v>153</v>
      </c>
      <c r="AP87" s="19" t="s">
        <v>149</v>
      </c>
      <c r="AQ87" s="19" t="s">
        <v>76</v>
      </c>
      <c r="AU87" s="19" t="s">
        <v>146</v>
      </c>
      <c r="BA87" s="159">
        <f t="shared" si="3"/>
        <v>0</v>
      </c>
      <c r="BB87" s="159">
        <f t="shared" si="4"/>
        <v>0</v>
      </c>
      <c r="BC87" s="159">
        <f t="shared" si="5"/>
        <v>0</v>
      </c>
      <c r="BD87" s="159">
        <f t="shared" si="6"/>
        <v>0</v>
      </c>
      <c r="BE87" s="159">
        <f t="shared" si="7"/>
        <v>0</v>
      </c>
      <c r="BF87" s="19" t="s">
        <v>74</v>
      </c>
      <c r="BG87" s="159">
        <f t="shared" si="8"/>
        <v>0</v>
      </c>
      <c r="BH87" s="19" t="s">
        <v>154</v>
      </c>
      <c r="BI87" s="19" t="s">
        <v>177</v>
      </c>
    </row>
    <row r="88" spans="2:61" s="1" customFormat="1" ht="39.950000000000003" customHeight="1" x14ac:dyDescent="0.3">
      <c r="B88" s="147"/>
      <c r="C88" s="148" t="s">
        <v>178</v>
      </c>
      <c r="D88" s="148" t="s">
        <v>149</v>
      </c>
      <c r="E88" s="149" t="s">
        <v>179</v>
      </c>
      <c r="F88" s="150" t="s">
        <v>180</v>
      </c>
      <c r="G88" s="253" t="s">
        <v>167</v>
      </c>
      <c r="H88" s="254">
        <v>3</v>
      </c>
      <c r="I88" s="252"/>
      <c r="J88" s="252"/>
      <c r="K88" s="150"/>
      <c r="L88" s="154"/>
      <c r="M88" s="155" t="s">
        <v>5</v>
      </c>
      <c r="N88" s="160" t="s">
        <v>37</v>
      </c>
      <c r="O88" s="161">
        <v>0</v>
      </c>
      <c r="P88" s="161">
        <f t="shared" si="0"/>
        <v>0</v>
      </c>
      <c r="Q88" s="161">
        <v>0</v>
      </c>
      <c r="R88" s="161">
        <f t="shared" si="1"/>
        <v>0</v>
      </c>
      <c r="S88" s="161">
        <v>0</v>
      </c>
      <c r="T88" s="162">
        <f t="shared" si="2"/>
        <v>0</v>
      </c>
      <c r="AN88" s="19" t="s">
        <v>153</v>
      </c>
      <c r="AP88" s="19" t="s">
        <v>149</v>
      </c>
      <c r="AQ88" s="19" t="s">
        <v>76</v>
      </c>
      <c r="AU88" s="19" t="s">
        <v>146</v>
      </c>
      <c r="BA88" s="159">
        <f t="shared" si="3"/>
        <v>0</v>
      </c>
      <c r="BB88" s="159">
        <f t="shared" si="4"/>
        <v>0</v>
      </c>
      <c r="BC88" s="159">
        <f t="shared" si="5"/>
        <v>0</v>
      </c>
      <c r="BD88" s="159">
        <f t="shared" si="6"/>
        <v>0</v>
      </c>
      <c r="BE88" s="159">
        <f t="shared" si="7"/>
        <v>0</v>
      </c>
      <c r="BF88" s="19" t="s">
        <v>74</v>
      </c>
      <c r="BG88" s="159">
        <f t="shared" si="8"/>
        <v>0</v>
      </c>
      <c r="BH88" s="19" t="s">
        <v>154</v>
      </c>
      <c r="BI88" s="19" t="s">
        <v>181</v>
      </c>
    </row>
    <row r="89" spans="2:61" s="1" customFormat="1" ht="39.950000000000003" customHeight="1" x14ac:dyDescent="0.3">
      <c r="B89" s="147"/>
      <c r="C89" s="148" t="s">
        <v>182</v>
      </c>
      <c r="D89" s="148" t="s">
        <v>149</v>
      </c>
      <c r="E89" s="149" t="s">
        <v>183</v>
      </c>
      <c r="F89" s="150" t="s">
        <v>184</v>
      </c>
      <c r="G89" s="253" t="s">
        <v>167</v>
      </c>
      <c r="H89" s="254">
        <v>20</v>
      </c>
      <c r="I89" s="252"/>
      <c r="J89" s="252"/>
      <c r="K89" s="150"/>
      <c r="L89" s="154"/>
      <c r="M89" s="155" t="s">
        <v>5</v>
      </c>
      <c r="N89" s="160" t="s">
        <v>37</v>
      </c>
      <c r="O89" s="161">
        <v>0</v>
      </c>
      <c r="P89" s="161">
        <f t="shared" si="0"/>
        <v>0</v>
      </c>
      <c r="Q89" s="161">
        <v>0</v>
      </c>
      <c r="R89" s="161">
        <f t="shared" si="1"/>
        <v>0</v>
      </c>
      <c r="S89" s="161">
        <v>0</v>
      </c>
      <c r="T89" s="162">
        <f t="shared" si="2"/>
        <v>0</v>
      </c>
      <c r="AN89" s="19" t="s">
        <v>153</v>
      </c>
      <c r="AP89" s="19" t="s">
        <v>149</v>
      </c>
      <c r="AQ89" s="19" t="s">
        <v>76</v>
      </c>
      <c r="AU89" s="19" t="s">
        <v>146</v>
      </c>
      <c r="BA89" s="159">
        <f t="shared" si="3"/>
        <v>0</v>
      </c>
      <c r="BB89" s="159">
        <f t="shared" si="4"/>
        <v>0</v>
      </c>
      <c r="BC89" s="159">
        <f t="shared" si="5"/>
        <v>0</v>
      </c>
      <c r="BD89" s="159">
        <f t="shared" si="6"/>
        <v>0</v>
      </c>
      <c r="BE89" s="159">
        <f t="shared" si="7"/>
        <v>0</v>
      </c>
      <c r="BF89" s="19" t="s">
        <v>74</v>
      </c>
      <c r="BG89" s="159">
        <f t="shared" si="8"/>
        <v>0</v>
      </c>
      <c r="BH89" s="19" t="s">
        <v>154</v>
      </c>
      <c r="BI89" s="19" t="s">
        <v>185</v>
      </c>
    </row>
    <row r="90" spans="2:61" s="1" customFormat="1" ht="39.950000000000003" customHeight="1" x14ac:dyDescent="0.3">
      <c r="B90" s="147"/>
      <c r="C90" s="148" t="s">
        <v>186</v>
      </c>
      <c r="D90" s="148" t="s">
        <v>149</v>
      </c>
      <c r="E90" s="149" t="s">
        <v>187</v>
      </c>
      <c r="F90" s="150" t="s">
        <v>188</v>
      </c>
      <c r="G90" s="253" t="s">
        <v>167</v>
      </c>
      <c r="H90" s="254">
        <v>2</v>
      </c>
      <c r="I90" s="252"/>
      <c r="J90" s="252"/>
      <c r="K90" s="150"/>
      <c r="L90" s="154"/>
      <c r="M90" s="155" t="s">
        <v>5</v>
      </c>
      <c r="N90" s="160" t="s">
        <v>37</v>
      </c>
      <c r="O90" s="161">
        <v>0</v>
      </c>
      <c r="P90" s="161">
        <f t="shared" si="0"/>
        <v>0</v>
      </c>
      <c r="Q90" s="161">
        <v>0</v>
      </c>
      <c r="R90" s="161">
        <f t="shared" si="1"/>
        <v>0</v>
      </c>
      <c r="S90" s="161">
        <v>0</v>
      </c>
      <c r="T90" s="162">
        <f t="shared" si="2"/>
        <v>0</v>
      </c>
      <c r="AN90" s="19" t="s">
        <v>153</v>
      </c>
      <c r="AP90" s="19" t="s">
        <v>149</v>
      </c>
      <c r="AQ90" s="19" t="s">
        <v>76</v>
      </c>
      <c r="AU90" s="19" t="s">
        <v>146</v>
      </c>
      <c r="BA90" s="159">
        <f t="shared" si="3"/>
        <v>0</v>
      </c>
      <c r="BB90" s="159">
        <f t="shared" si="4"/>
        <v>0</v>
      </c>
      <c r="BC90" s="159">
        <f t="shared" si="5"/>
        <v>0</v>
      </c>
      <c r="BD90" s="159">
        <f t="shared" si="6"/>
        <v>0</v>
      </c>
      <c r="BE90" s="159">
        <f t="shared" si="7"/>
        <v>0</v>
      </c>
      <c r="BF90" s="19" t="s">
        <v>74</v>
      </c>
      <c r="BG90" s="159">
        <f t="shared" si="8"/>
        <v>0</v>
      </c>
      <c r="BH90" s="19" t="s">
        <v>154</v>
      </c>
      <c r="BI90" s="19" t="s">
        <v>189</v>
      </c>
    </row>
    <row r="91" spans="2:61" s="1" customFormat="1" ht="39.950000000000003" customHeight="1" x14ac:dyDescent="0.3">
      <c r="B91" s="147"/>
      <c r="C91" s="148" t="s">
        <v>190</v>
      </c>
      <c r="D91" s="148" t="s">
        <v>149</v>
      </c>
      <c r="E91" s="149" t="s">
        <v>191</v>
      </c>
      <c r="F91" s="150" t="s">
        <v>192</v>
      </c>
      <c r="G91" s="253" t="s">
        <v>167</v>
      </c>
      <c r="H91" s="254">
        <v>6</v>
      </c>
      <c r="I91" s="252"/>
      <c r="J91" s="252"/>
      <c r="K91" s="150"/>
      <c r="L91" s="154"/>
      <c r="M91" s="155" t="s">
        <v>5</v>
      </c>
      <c r="N91" s="160" t="s">
        <v>37</v>
      </c>
      <c r="O91" s="161">
        <v>0</v>
      </c>
      <c r="P91" s="161">
        <f t="shared" si="0"/>
        <v>0</v>
      </c>
      <c r="Q91" s="161">
        <v>0</v>
      </c>
      <c r="R91" s="161">
        <f t="shared" si="1"/>
        <v>0</v>
      </c>
      <c r="S91" s="161">
        <v>0</v>
      </c>
      <c r="T91" s="162">
        <f t="shared" si="2"/>
        <v>0</v>
      </c>
      <c r="AN91" s="19" t="s">
        <v>153</v>
      </c>
      <c r="AP91" s="19" t="s">
        <v>149</v>
      </c>
      <c r="AQ91" s="19" t="s">
        <v>76</v>
      </c>
      <c r="AU91" s="19" t="s">
        <v>146</v>
      </c>
      <c r="BA91" s="159">
        <f t="shared" si="3"/>
        <v>0</v>
      </c>
      <c r="BB91" s="159">
        <f t="shared" si="4"/>
        <v>0</v>
      </c>
      <c r="BC91" s="159">
        <f t="shared" si="5"/>
        <v>0</v>
      </c>
      <c r="BD91" s="159">
        <f t="shared" si="6"/>
        <v>0</v>
      </c>
      <c r="BE91" s="159">
        <f t="shared" si="7"/>
        <v>0</v>
      </c>
      <c r="BF91" s="19" t="s">
        <v>74</v>
      </c>
      <c r="BG91" s="159">
        <f t="shared" si="8"/>
        <v>0</v>
      </c>
      <c r="BH91" s="19" t="s">
        <v>154</v>
      </c>
      <c r="BI91" s="19" t="s">
        <v>193</v>
      </c>
    </row>
    <row r="92" spans="2:61" s="1" customFormat="1" ht="39.950000000000003" customHeight="1" x14ac:dyDescent="0.3">
      <c r="B92" s="147"/>
      <c r="C92" s="148" t="s">
        <v>194</v>
      </c>
      <c r="D92" s="148" t="s">
        <v>149</v>
      </c>
      <c r="E92" s="149" t="s">
        <v>195</v>
      </c>
      <c r="F92" s="150" t="s">
        <v>196</v>
      </c>
      <c r="G92" s="253" t="s">
        <v>167</v>
      </c>
      <c r="H92" s="254">
        <v>16</v>
      </c>
      <c r="I92" s="252"/>
      <c r="J92" s="252"/>
      <c r="K92" s="150"/>
      <c r="L92" s="154"/>
      <c r="M92" s="155" t="s">
        <v>5</v>
      </c>
      <c r="N92" s="160" t="s">
        <v>37</v>
      </c>
      <c r="O92" s="161">
        <v>0</v>
      </c>
      <c r="P92" s="161">
        <f t="shared" si="0"/>
        <v>0</v>
      </c>
      <c r="Q92" s="161">
        <v>0</v>
      </c>
      <c r="R92" s="161">
        <f t="shared" si="1"/>
        <v>0</v>
      </c>
      <c r="S92" s="161">
        <v>0</v>
      </c>
      <c r="T92" s="162">
        <f t="shared" si="2"/>
        <v>0</v>
      </c>
      <c r="AN92" s="19" t="s">
        <v>153</v>
      </c>
      <c r="AP92" s="19" t="s">
        <v>149</v>
      </c>
      <c r="AQ92" s="19" t="s">
        <v>76</v>
      </c>
      <c r="AU92" s="19" t="s">
        <v>146</v>
      </c>
      <c r="BA92" s="159">
        <f t="shared" si="3"/>
        <v>0</v>
      </c>
      <c r="BB92" s="159">
        <f t="shared" si="4"/>
        <v>0</v>
      </c>
      <c r="BC92" s="159">
        <f t="shared" si="5"/>
        <v>0</v>
      </c>
      <c r="BD92" s="159">
        <f t="shared" si="6"/>
        <v>0</v>
      </c>
      <c r="BE92" s="159">
        <f t="shared" si="7"/>
        <v>0</v>
      </c>
      <c r="BF92" s="19" t="s">
        <v>74</v>
      </c>
      <c r="BG92" s="159">
        <f t="shared" si="8"/>
        <v>0</v>
      </c>
      <c r="BH92" s="19" t="s">
        <v>154</v>
      </c>
      <c r="BI92" s="19" t="s">
        <v>197</v>
      </c>
    </row>
    <row r="93" spans="2:61" s="1" customFormat="1" ht="39.950000000000003" customHeight="1" x14ac:dyDescent="0.3">
      <c r="B93" s="147"/>
      <c r="C93" s="148" t="s">
        <v>198</v>
      </c>
      <c r="D93" s="148" t="s">
        <v>149</v>
      </c>
      <c r="E93" s="149" t="s">
        <v>199</v>
      </c>
      <c r="F93" s="150" t="s">
        <v>200</v>
      </c>
      <c r="G93" s="253" t="s">
        <v>167</v>
      </c>
      <c r="H93" s="254">
        <v>8</v>
      </c>
      <c r="I93" s="252"/>
      <c r="J93" s="252"/>
      <c r="K93" s="150"/>
      <c r="L93" s="154"/>
      <c r="M93" s="155" t="s">
        <v>5</v>
      </c>
      <c r="N93" s="160" t="s">
        <v>37</v>
      </c>
      <c r="O93" s="161">
        <v>0</v>
      </c>
      <c r="P93" s="161">
        <f t="shared" si="0"/>
        <v>0</v>
      </c>
      <c r="Q93" s="161">
        <v>0</v>
      </c>
      <c r="R93" s="161">
        <f t="shared" si="1"/>
        <v>0</v>
      </c>
      <c r="S93" s="161">
        <v>0</v>
      </c>
      <c r="T93" s="162">
        <f t="shared" si="2"/>
        <v>0</v>
      </c>
      <c r="AN93" s="19" t="s">
        <v>153</v>
      </c>
      <c r="AP93" s="19" t="s">
        <v>149</v>
      </c>
      <c r="AQ93" s="19" t="s">
        <v>76</v>
      </c>
      <c r="AU93" s="19" t="s">
        <v>146</v>
      </c>
      <c r="BA93" s="159">
        <f t="shared" si="3"/>
        <v>0</v>
      </c>
      <c r="BB93" s="159">
        <f t="shared" si="4"/>
        <v>0</v>
      </c>
      <c r="BC93" s="159">
        <f t="shared" si="5"/>
        <v>0</v>
      </c>
      <c r="BD93" s="159">
        <f t="shared" si="6"/>
        <v>0</v>
      </c>
      <c r="BE93" s="159">
        <f t="shared" si="7"/>
        <v>0</v>
      </c>
      <c r="BF93" s="19" t="s">
        <v>74</v>
      </c>
      <c r="BG93" s="159">
        <f t="shared" si="8"/>
        <v>0</v>
      </c>
      <c r="BH93" s="19" t="s">
        <v>154</v>
      </c>
      <c r="BI93" s="19" t="s">
        <v>201</v>
      </c>
    </row>
    <row r="94" spans="2:61" s="1" customFormat="1" ht="39.950000000000003" customHeight="1" x14ac:dyDescent="0.3">
      <c r="B94" s="147"/>
      <c r="C94" s="148" t="s">
        <v>202</v>
      </c>
      <c r="D94" s="148" t="s">
        <v>149</v>
      </c>
      <c r="E94" s="149" t="s">
        <v>203</v>
      </c>
      <c r="F94" s="150" t="s">
        <v>204</v>
      </c>
      <c r="G94" s="253" t="s">
        <v>152</v>
      </c>
      <c r="H94" s="254">
        <v>8</v>
      </c>
      <c r="I94" s="252"/>
      <c r="J94" s="252"/>
      <c r="K94" s="150"/>
      <c r="L94" s="154"/>
      <c r="M94" s="155" t="s">
        <v>5</v>
      </c>
      <c r="N94" s="160" t="s">
        <v>37</v>
      </c>
      <c r="O94" s="161">
        <v>0</v>
      </c>
      <c r="P94" s="161">
        <f t="shared" si="0"/>
        <v>0</v>
      </c>
      <c r="Q94" s="161">
        <v>0</v>
      </c>
      <c r="R94" s="161">
        <f t="shared" si="1"/>
        <v>0</v>
      </c>
      <c r="S94" s="161">
        <v>0</v>
      </c>
      <c r="T94" s="162">
        <f t="shared" si="2"/>
        <v>0</v>
      </c>
      <c r="AN94" s="19" t="s">
        <v>153</v>
      </c>
      <c r="AP94" s="19" t="s">
        <v>149</v>
      </c>
      <c r="AQ94" s="19" t="s">
        <v>76</v>
      </c>
      <c r="AU94" s="19" t="s">
        <v>146</v>
      </c>
      <c r="BA94" s="159">
        <f t="shared" si="3"/>
        <v>0</v>
      </c>
      <c r="BB94" s="159">
        <f t="shared" si="4"/>
        <v>0</v>
      </c>
      <c r="BC94" s="159">
        <f t="shared" si="5"/>
        <v>0</v>
      </c>
      <c r="BD94" s="159">
        <f t="shared" si="6"/>
        <v>0</v>
      </c>
      <c r="BE94" s="159">
        <f t="shared" si="7"/>
        <v>0</v>
      </c>
      <c r="BF94" s="19" t="s">
        <v>74</v>
      </c>
      <c r="BG94" s="159">
        <f t="shared" si="8"/>
        <v>0</v>
      </c>
      <c r="BH94" s="19" t="s">
        <v>154</v>
      </c>
      <c r="BI94" s="19" t="s">
        <v>205</v>
      </c>
    </row>
    <row r="95" spans="2:61" s="1" customFormat="1" ht="39.950000000000003" customHeight="1" x14ac:dyDescent="0.3">
      <c r="B95" s="147"/>
      <c r="C95" s="148" t="s">
        <v>206</v>
      </c>
      <c r="D95" s="148" t="s">
        <v>149</v>
      </c>
      <c r="E95" s="149" t="s">
        <v>207</v>
      </c>
      <c r="F95" s="150" t="s">
        <v>208</v>
      </c>
      <c r="G95" s="253" t="s">
        <v>152</v>
      </c>
      <c r="H95" s="254">
        <v>1</v>
      </c>
      <c r="I95" s="252"/>
      <c r="J95" s="252"/>
      <c r="K95" s="150"/>
      <c r="L95" s="154"/>
      <c r="M95" s="155" t="s">
        <v>5</v>
      </c>
      <c r="N95" s="160" t="s">
        <v>37</v>
      </c>
      <c r="O95" s="161">
        <v>0</v>
      </c>
      <c r="P95" s="161">
        <f t="shared" si="0"/>
        <v>0</v>
      </c>
      <c r="Q95" s="161">
        <v>0</v>
      </c>
      <c r="R95" s="161">
        <f t="shared" si="1"/>
        <v>0</v>
      </c>
      <c r="S95" s="161">
        <v>0</v>
      </c>
      <c r="T95" s="162">
        <f t="shared" si="2"/>
        <v>0</v>
      </c>
      <c r="AN95" s="19" t="s">
        <v>153</v>
      </c>
      <c r="AP95" s="19" t="s">
        <v>149</v>
      </c>
      <c r="AQ95" s="19" t="s">
        <v>76</v>
      </c>
      <c r="AU95" s="19" t="s">
        <v>146</v>
      </c>
      <c r="BA95" s="159">
        <f t="shared" si="3"/>
        <v>0</v>
      </c>
      <c r="BB95" s="159">
        <f t="shared" si="4"/>
        <v>0</v>
      </c>
      <c r="BC95" s="159">
        <f t="shared" si="5"/>
        <v>0</v>
      </c>
      <c r="BD95" s="159">
        <f t="shared" si="6"/>
        <v>0</v>
      </c>
      <c r="BE95" s="159">
        <f t="shared" si="7"/>
        <v>0</v>
      </c>
      <c r="BF95" s="19" t="s">
        <v>74</v>
      </c>
      <c r="BG95" s="159">
        <f t="shared" si="8"/>
        <v>0</v>
      </c>
      <c r="BH95" s="19" t="s">
        <v>154</v>
      </c>
      <c r="BI95" s="19" t="s">
        <v>209</v>
      </c>
    </row>
    <row r="96" spans="2:61" s="1" customFormat="1" ht="39.950000000000003" customHeight="1" x14ac:dyDescent="0.3">
      <c r="B96" s="147"/>
      <c r="C96" s="148" t="s">
        <v>210</v>
      </c>
      <c r="D96" s="148" t="s">
        <v>149</v>
      </c>
      <c r="E96" s="149" t="s">
        <v>211</v>
      </c>
      <c r="F96" s="150" t="s">
        <v>212</v>
      </c>
      <c r="G96" s="253" t="s">
        <v>167</v>
      </c>
      <c r="H96" s="254">
        <v>24</v>
      </c>
      <c r="I96" s="252"/>
      <c r="J96" s="252"/>
      <c r="K96" s="150"/>
      <c r="L96" s="154"/>
      <c r="M96" s="155" t="s">
        <v>5</v>
      </c>
      <c r="N96" s="160" t="s">
        <v>37</v>
      </c>
      <c r="O96" s="161">
        <v>0</v>
      </c>
      <c r="P96" s="161">
        <f t="shared" si="0"/>
        <v>0</v>
      </c>
      <c r="Q96" s="161">
        <v>0</v>
      </c>
      <c r="R96" s="161">
        <f t="shared" si="1"/>
        <v>0</v>
      </c>
      <c r="S96" s="161">
        <v>0</v>
      </c>
      <c r="T96" s="162">
        <f t="shared" si="2"/>
        <v>0</v>
      </c>
      <c r="AN96" s="19" t="s">
        <v>153</v>
      </c>
      <c r="AP96" s="19" t="s">
        <v>149</v>
      </c>
      <c r="AQ96" s="19" t="s">
        <v>76</v>
      </c>
      <c r="AU96" s="19" t="s">
        <v>146</v>
      </c>
      <c r="BA96" s="159">
        <f t="shared" si="3"/>
        <v>0</v>
      </c>
      <c r="BB96" s="159">
        <f t="shared" si="4"/>
        <v>0</v>
      </c>
      <c r="BC96" s="159">
        <f t="shared" si="5"/>
        <v>0</v>
      </c>
      <c r="BD96" s="159">
        <f t="shared" si="6"/>
        <v>0</v>
      </c>
      <c r="BE96" s="159">
        <f t="shared" si="7"/>
        <v>0</v>
      </c>
      <c r="BF96" s="19" t="s">
        <v>74</v>
      </c>
      <c r="BG96" s="159">
        <f t="shared" si="8"/>
        <v>0</v>
      </c>
      <c r="BH96" s="19" t="s">
        <v>154</v>
      </c>
      <c r="BI96" s="19" t="s">
        <v>213</v>
      </c>
    </row>
    <row r="97" spans="2:61" s="1" customFormat="1" ht="39.950000000000003" customHeight="1" x14ac:dyDescent="0.3">
      <c r="B97" s="147"/>
      <c r="C97" s="148" t="s">
        <v>214</v>
      </c>
      <c r="D97" s="148" t="s">
        <v>149</v>
      </c>
      <c r="E97" s="149" t="s">
        <v>215</v>
      </c>
      <c r="F97" s="150" t="s">
        <v>216</v>
      </c>
      <c r="G97" s="253" t="s">
        <v>152</v>
      </c>
      <c r="H97" s="254">
        <v>1</v>
      </c>
      <c r="I97" s="252"/>
      <c r="J97" s="252"/>
      <c r="K97" s="150"/>
      <c r="L97" s="154"/>
      <c r="M97" s="155" t="s">
        <v>5</v>
      </c>
      <c r="N97" s="160" t="s">
        <v>37</v>
      </c>
      <c r="O97" s="161">
        <v>0</v>
      </c>
      <c r="P97" s="161">
        <f t="shared" si="0"/>
        <v>0</v>
      </c>
      <c r="Q97" s="161">
        <v>0</v>
      </c>
      <c r="R97" s="161">
        <f t="shared" si="1"/>
        <v>0</v>
      </c>
      <c r="S97" s="161">
        <v>0</v>
      </c>
      <c r="T97" s="162">
        <f t="shared" si="2"/>
        <v>0</v>
      </c>
      <c r="AN97" s="19" t="s">
        <v>153</v>
      </c>
      <c r="AP97" s="19" t="s">
        <v>149</v>
      </c>
      <c r="AQ97" s="19" t="s">
        <v>76</v>
      </c>
      <c r="AU97" s="19" t="s">
        <v>146</v>
      </c>
      <c r="BA97" s="159">
        <f t="shared" si="3"/>
        <v>0</v>
      </c>
      <c r="BB97" s="159">
        <f t="shared" si="4"/>
        <v>0</v>
      </c>
      <c r="BC97" s="159">
        <f t="shared" si="5"/>
        <v>0</v>
      </c>
      <c r="BD97" s="159">
        <f t="shared" si="6"/>
        <v>0</v>
      </c>
      <c r="BE97" s="159">
        <f t="shared" si="7"/>
        <v>0</v>
      </c>
      <c r="BF97" s="19" t="s">
        <v>74</v>
      </c>
      <c r="BG97" s="159">
        <f t="shared" si="8"/>
        <v>0</v>
      </c>
      <c r="BH97" s="19" t="s">
        <v>154</v>
      </c>
      <c r="BI97" s="19" t="s">
        <v>217</v>
      </c>
    </row>
    <row r="98" spans="2:61" s="1" customFormat="1" ht="39.950000000000003" customHeight="1" x14ac:dyDescent="0.3">
      <c r="B98" s="147"/>
      <c r="C98" s="148" t="s">
        <v>218</v>
      </c>
      <c r="D98" s="148" t="s">
        <v>149</v>
      </c>
      <c r="E98" s="149" t="s">
        <v>219</v>
      </c>
      <c r="F98" s="150" t="s">
        <v>220</v>
      </c>
      <c r="G98" s="253" t="s">
        <v>167</v>
      </c>
      <c r="H98" s="254">
        <v>30</v>
      </c>
      <c r="I98" s="252"/>
      <c r="J98" s="252"/>
      <c r="K98" s="150"/>
      <c r="L98" s="154"/>
      <c r="M98" s="155" t="s">
        <v>5</v>
      </c>
      <c r="N98" s="160" t="s">
        <v>37</v>
      </c>
      <c r="O98" s="161">
        <v>0</v>
      </c>
      <c r="P98" s="161">
        <f t="shared" si="0"/>
        <v>0</v>
      </c>
      <c r="Q98" s="161">
        <v>0</v>
      </c>
      <c r="R98" s="161">
        <f t="shared" si="1"/>
        <v>0</v>
      </c>
      <c r="S98" s="161">
        <v>0</v>
      </c>
      <c r="T98" s="162">
        <f t="shared" si="2"/>
        <v>0</v>
      </c>
      <c r="AN98" s="19" t="s">
        <v>153</v>
      </c>
      <c r="AP98" s="19" t="s">
        <v>149</v>
      </c>
      <c r="AQ98" s="19" t="s">
        <v>76</v>
      </c>
      <c r="AU98" s="19" t="s">
        <v>146</v>
      </c>
      <c r="BA98" s="159">
        <f t="shared" si="3"/>
        <v>0</v>
      </c>
      <c r="BB98" s="159">
        <f t="shared" si="4"/>
        <v>0</v>
      </c>
      <c r="BC98" s="159">
        <f t="shared" si="5"/>
        <v>0</v>
      </c>
      <c r="BD98" s="159">
        <f t="shared" si="6"/>
        <v>0</v>
      </c>
      <c r="BE98" s="159">
        <f t="shared" si="7"/>
        <v>0</v>
      </c>
      <c r="BF98" s="19" t="s">
        <v>74</v>
      </c>
      <c r="BG98" s="159">
        <f t="shared" si="8"/>
        <v>0</v>
      </c>
      <c r="BH98" s="19" t="s">
        <v>154</v>
      </c>
      <c r="BI98" s="19" t="s">
        <v>221</v>
      </c>
    </row>
    <row r="99" spans="2:61" s="1" customFormat="1" ht="39.950000000000003" customHeight="1" x14ac:dyDescent="0.3">
      <c r="B99" s="147"/>
      <c r="C99" s="148" t="s">
        <v>222</v>
      </c>
      <c r="D99" s="148" t="s">
        <v>149</v>
      </c>
      <c r="E99" s="149" t="s">
        <v>223</v>
      </c>
      <c r="F99" s="150" t="s">
        <v>224</v>
      </c>
      <c r="G99" s="253" t="s">
        <v>167</v>
      </c>
      <c r="H99" s="254">
        <v>24</v>
      </c>
      <c r="I99" s="252"/>
      <c r="J99" s="252"/>
      <c r="K99" s="150"/>
      <c r="L99" s="154"/>
      <c r="M99" s="155" t="s">
        <v>5</v>
      </c>
      <c r="N99" s="160" t="s">
        <v>37</v>
      </c>
      <c r="O99" s="161">
        <v>0</v>
      </c>
      <c r="P99" s="161">
        <f t="shared" si="0"/>
        <v>0</v>
      </c>
      <c r="Q99" s="161">
        <v>0</v>
      </c>
      <c r="R99" s="161">
        <f t="shared" si="1"/>
        <v>0</v>
      </c>
      <c r="S99" s="161">
        <v>0</v>
      </c>
      <c r="T99" s="162">
        <f t="shared" si="2"/>
        <v>0</v>
      </c>
      <c r="AN99" s="19" t="s">
        <v>153</v>
      </c>
      <c r="AP99" s="19" t="s">
        <v>149</v>
      </c>
      <c r="AQ99" s="19" t="s">
        <v>76</v>
      </c>
      <c r="AU99" s="19" t="s">
        <v>146</v>
      </c>
      <c r="BA99" s="159">
        <f t="shared" si="3"/>
        <v>0</v>
      </c>
      <c r="BB99" s="159">
        <f t="shared" si="4"/>
        <v>0</v>
      </c>
      <c r="BC99" s="159">
        <f t="shared" si="5"/>
        <v>0</v>
      </c>
      <c r="BD99" s="159">
        <f t="shared" si="6"/>
        <v>0</v>
      </c>
      <c r="BE99" s="159">
        <f t="shared" si="7"/>
        <v>0</v>
      </c>
      <c r="BF99" s="19" t="s">
        <v>74</v>
      </c>
      <c r="BG99" s="159">
        <f t="shared" si="8"/>
        <v>0</v>
      </c>
      <c r="BH99" s="19" t="s">
        <v>154</v>
      </c>
      <c r="BI99" s="19" t="s">
        <v>225</v>
      </c>
    </row>
    <row r="100" spans="2:61" s="1" customFormat="1" ht="39.950000000000003" customHeight="1" x14ac:dyDescent="0.3">
      <c r="B100" s="147"/>
      <c r="C100" s="148" t="s">
        <v>226</v>
      </c>
      <c r="D100" s="148" t="s">
        <v>149</v>
      </c>
      <c r="E100" s="149" t="s">
        <v>227</v>
      </c>
      <c r="F100" s="150" t="s">
        <v>228</v>
      </c>
      <c r="G100" s="253" t="s">
        <v>229</v>
      </c>
      <c r="H100" s="254">
        <v>10</v>
      </c>
      <c r="I100" s="252"/>
      <c r="J100" s="252"/>
      <c r="K100" s="150"/>
      <c r="L100" s="154"/>
      <c r="M100" s="155" t="s">
        <v>5</v>
      </c>
      <c r="N100" s="160" t="s">
        <v>37</v>
      </c>
      <c r="O100" s="161">
        <v>0</v>
      </c>
      <c r="P100" s="161">
        <f t="shared" si="0"/>
        <v>0</v>
      </c>
      <c r="Q100" s="161">
        <v>0</v>
      </c>
      <c r="R100" s="161">
        <f t="shared" si="1"/>
        <v>0</v>
      </c>
      <c r="S100" s="161">
        <v>0</v>
      </c>
      <c r="T100" s="162">
        <f t="shared" si="2"/>
        <v>0</v>
      </c>
      <c r="AN100" s="19" t="s">
        <v>153</v>
      </c>
      <c r="AP100" s="19" t="s">
        <v>149</v>
      </c>
      <c r="AQ100" s="19" t="s">
        <v>76</v>
      </c>
      <c r="AU100" s="19" t="s">
        <v>146</v>
      </c>
      <c r="BA100" s="159">
        <f t="shared" si="3"/>
        <v>0</v>
      </c>
      <c r="BB100" s="159">
        <f t="shared" si="4"/>
        <v>0</v>
      </c>
      <c r="BC100" s="159">
        <f t="shared" si="5"/>
        <v>0</v>
      </c>
      <c r="BD100" s="159">
        <f t="shared" si="6"/>
        <v>0</v>
      </c>
      <c r="BE100" s="159">
        <f t="shared" si="7"/>
        <v>0</v>
      </c>
      <c r="BF100" s="19" t="s">
        <v>74</v>
      </c>
      <c r="BG100" s="159">
        <f t="shared" si="8"/>
        <v>0</v>
      </c>
      <c r="BH100" s="19" t="s">
        <v>154</v>
      </c>
      <c r="BI100" s="19" t="s">
        <v>230</v>
      </c>
    </row>
    <row r="101" spans="2:61" s="225" customFormat="1" ht="39.950000000000003" customHeight="1" x14ac:dyDescent="0.3">
      <c r="B101" s="147"/>
      <c r="C101" s="148">
        <v>75</v>
      </c>
      <c r="D101" s="148" t="s">
        <v>149</v>
      </c>
      <c r="E101" s="149" t="s">
        <v>195</v>
      </c>
      <c r="F101" s="150" t="s">
        <v>508</v>
      </c>
      <c r="G101" s="253" t="s">
        <v>167</v>
      </c>
      <c r="H101" s="254">
        <v>12</v>
      </c>
      <c r="I101" s="252"/>
      <c r="J101" s="252"/>
      <c r="K101" s="150"/>
      <c r="L101" s="154"/>
      <c r="M101" s="155"/>
      <c r="N101" s="182"/>
      <c r="O101" s="183"/>
      <c r="P101" s="183"/>
      <c r="Q101" s="183"/>
      <c r="R101" s="183"/>
      <c r="S101" s="183"/>
      <c r="T101" s="162"/>
      <c r="AN101" s="19"/>
      <c r="AP101" s="19"/>
      <c r="AQ101" s="19"/>
      <c r="AU101" s="19"/>
      <c r="BA101" s="159"/>
      <c r="BB101" s="159"/>
      <c r="BC101" s="159"/>
      <c r="BD101" s="159"/>
      <c r="BE101" s="159"/>
      <c r="BF101" s="19"/>
      <c r="BG101" s="159"/>
      <c r="BH101" s="19"/>
      <c r="BI101" s="19"/>
    </row>
    <row r="102" spans="2:61" s="1" customFormat="1" ht="39.950000000000003" customHeight="1" x14ac:dyDescent="0.3">
      <c r="B102" s="147"/>
      <c r="C102" s="148" t="s">
        <v>231</v>
      </c>
      <c r="D102" s="148" t="s">
        <v>149</v>
      </c>
      <c r="E102" s="149" t="s">
        <v>232</v>
      </c>
      <c r="F102" s="150" t="s">
        <v>233</v>
      </c>
      <c r="G102" s="253" t="s">
        <v>234</v>
      </c>
      <c r="H102" s="254">
        <v>80</v>
      </c>
      <c r="I102" s="252"/>
      <c r="J102" s="252"/>
      <c r="K102" s="150"/>
      <c r="L102" s="154"/>
      <c r="M102" s="155" t="s">
        <v>5</v>
      </c>
      <c r="N102" s="160" t="s">
        <v>37</v>
      </c>
      <c r="O102" s="161">
        <v>0</v>
      </c>
      <c r="P102" s="161">
        <f t="shared" si="0"/>
        <v>0</v>
      </c>
      <c r="Q102" s="161">
        <v>0</v>
      </c>
      <c r="R102" s="161">
        <f t="shared" si="1"/>
        <v>0</v>
      </c>
      <c r="S102" s="161">
        <v>0</v>
      </c>
      <c r="T102" s="162">
        <f t="shared" si="2"/>
        <v>0</v>
      </c>
      <c r="AN102" s="19" t="s">
        <v>153</v>
      </c>
      <c r="AP102" s="19" t="s">
        <v>149</v>
      </c>
      <c r="AQ102" s="19" t="s">
        <v>76</v>
      </c>
      <c r="AU102" s="19" t="s">
        <v>146</v>
      </c>
      <c r="BA102" s="159">
        <f t="shared" si="3"/>
        <v>0</v>
      </c>
      <c r="BB102" s="159">
        <f t="shared" si="4"/>
        <v>0</v>
      </c>
      <c r="BC102" s="159">
        <f t="shared" si="5"/>
        <v>0</v>
      </c>
      <c r="BD102" s="159">
        <f t="shared" si="6"/>
        <v>0</v>
      </c>
      <c r="BE102" s="159">
        <f t="shared" si="7"/>
        <v>0</v>
      </c>
      <c r="BF102" s="19" t="s">
        <v>74</v>
      </c>
      <c r="BG102" s="159">
        <f t="shared" si="8"/>
        <v>0</v>
      </c>
      <c r="BH102" s="19" t="s">
        <v>154</v>
      </c>
      <c r="BI102" s="19" t="s">
        <v>235</v>
      </c>
    </row>
    <row r="103" spans="2:61" s="1" customFormat="1" ht="39.950000000000003" customHeight="1" x14ac:dyDescent="0.3">
      <c r="B103" s="147"/>
      <c r="C103" s="148" t="s">
        <v>236</v>
      </c>
      <c r="D103" s="148" t="s">
        <v>149</v>
      </c>
      <c r="E103" s="149" t="s">
        <v>237</v>
      </c>
      <c r="F103" s="150" t="s">
        <v>238</v>
      </c>
      <c r="G103" s="253" t="s">
        <v>167</v>
      </c>
      <c r="H103" s="254">
        <v>50</v>
      </c>
      <c r="I103" s="252"/>
      <c r="J103" s="252"/>
      <c r="K103" s="150"/>
      <c r="L103" s="154"/>
      <c r="M103" s="155" t="s">
        <v>5</v>
      </c>
      <c r="N103" s="160" t="s">
        <v>37</v>
      </c>
      <c r="O103" s="161">
        <v>0</v>
      </c>
      <c r="P103" s="161">
        <f t="shared" si="0"/>
        <v>0</v>
      </c>
      <c r="Q103" s="161">
        <v>0</v>
      </c>
      <c r="R103" s="161">
        <f t="shared" si="1"/>
        <v>0</v>
      </c>
      <c r="S103" s="161">
        <v>0</v>
      </c>
      <c r="T103" s="162">
        <f t="shared" si="2"/>
        <v>0</v>
      </c>
      <c r="AN103" s="19" t="s">
        <v>153</v>
      </c>
      <c r="AP103" s="19" t="s">
        <v>149</v>
      </c>
      <c r="AQ103" s="19" t="s">
        <v>76</v>
      </c>
      <c r="AU103" s="19" t="s">
        <v>146</v>
      </c>
      <c r="BA103" s="159">
        <f t="shared" si="3"/>
        <v>0</v>
      </c>
      <c r="BB103" s="159">
        <f t="shared" si="4"/>
        <v>0</v>
      </c>
      <c r="BC103" s="159">
        <f t="shared" si="5"/>
        <v>0</v>
      </c>
      <c r="BD103" s="159">
        <f t="shared" si="6"/>
        <v>0</v>
      </c>
      <c r="BE103" s="159">
        <f t="shared" si="7"/>
        <v>0</v>
      </c>
      <c r="BF103" s="19" t="s">
        <v>74</v>
      </c>
      <c r="BG103" s="159">
        <f t="shared" si="8"/>
        <v>0</v>
      </c>
      <c r="BH103" s="19" t="s">
        <v>154</v>
      </c>
      <c r="BI103" s="19" t="s">
        <v>239</v>
      </c>
    </row>
    <row r="104" spans="2:61" s="1" customFormat="1" ht="39.950000000000003" customHeight="1" x14ac:dyDescent="0.3">
      <c r="B104" s="147"/>
      <c r="C104" s="148" t="s">
        <v>240</v>
      </c>
      <c r="D104" s="148" t="s">
        <v>149</v>
      </c>
      <c r="E104" s="149" t="s">
        <v>241</v>
      </c>
      <c r="F104" s="150" t="s">
        <v>242</v>
      </c>
      <c r="G104" s="253" t="s">
        <v>229</v>
      </c>
      <c r="H104" s="254">
        <v>15</v>
      </c>
      <c r="I104" s="252"/>
      <c r="J104" s="252"/>
      <c r="K104" s="150"/>
      <c r="L104" s="154"/>
      <c r="M104" s="155" t="s">
        <v>5</v>
      </c>
      <c r="N104" s="160" t="s">
        <v>37</v>
      </c>
      <c r="O104" s="161">
        <v>0</v>
      </c>
      <c r="P104" s="161">
        <f t="shared" si="0"/>
        <v>0</v>
      </c>
      <c r="Q104" s="161">
        <v>0</v>
      </c>
      <c r="R104" s="161">
        <f t="shared" si="1"/>
        <v>0</v>
      </c>
      <c r="S104" s="161">
        <v>0</v>
      </c>
      <c r="T104" s="162">
        <f t="shared" si="2"/>
        <v>0</v>
      </c>
      <c r="AN104" s="19" t="s">
        <v>153</v>
      </c>
      <c r="AP104" s="19" t="s">
        <v>149</v>
      </c>
      <c r="AQ104" s="19" t="s">
        <v>76</v>
      </c>
      <c r="AU104" s="19" t="s">
        <v>146</v>
      </c>
      <c r="BA104" s="159">
        <f t="shared" si="3"/>
        <v>0</v>
      </c>
      <c r="BB104" s="159">
        <f t="shared" si="4"/>
        <v>0</v>
      </c>
      <c r="BC104" s="159">
        <f t="shared" si="5"/>
        <v>0</v>
      </c>
      <c r="BD104" s="159">
        <f t="shared" si="6"/>
        <v>0</v>
      </c>
      <c r="BE104" s="159">
        <f t="shared" si="7"/>
        <v>0</v>
      </c>
      <c r="BF104" s="19" t="s">
        <v>74</v>
      </c>
      <c r="BG104" s="159">
        <f t="shared" si="8"/>
        <v>0</v>
      </c>
      <c r="BH104" s="19" t="s">
        <v>154</v>
      </c>
      <c r="BI104" s="19" t="s">
        <v>243</v>
      </c>
    </row>
    <row r="105" spans="2:61" s="1" customFormat="1" ht="39.950000000000003" customHeight="1" x14ac:dyDescent="0.3">
      <c r="B105" s="147"/>
      <c r="C105" s="148" t="s">
        <v>244</v>
      </c>
      <c r="D105" s="148" t="s">
        <v>149</v>
      </c>
      <c r="E105" s="149" t="s">
        <v>245</v>
      </c>
      <c r="F105" s="150" t="s">
        <v>246</v>
      </c>
      <c r="G105" s="253" t="s">
        <v>167</v>
      </c>
      <c r="H105" s="254">
        <v>15</v>
      </c>
      <c r="I105" s="252"/>
      <c r="J105" s="252"/>
      <c r="K105" s="150"/>
      <c r="L105" s="154"/>
      <c r="M105" s="155" t="s">
        <v>5</v>
      </c>
      <c r="N105" s="160" t="s">
        <v>37</v>
      </c>
      <c r="O105" s="161">
        <v>0</v>
      </c>
      <c r="P105" s="161">
        <f t="shared" si="0"/>
        <v>0</v>
      </c>
      <c r="Q105" s="161">
        <v>0</v>
      </c>
      <c r="R105" s="161">
        <f t="shared" si="1"/>
        <v>0</v>
      </c>
      <c r="S105" s="161">
        <v>0</v>
      </c>
      <c r="T105" s="162">
        <f t="shared" si="2"/>
        <v>0</v>
      </c>
      <c r="AN105" s="19" t="s">
        <v>153</v>
      </c>
      <c r="AP105" s="19" t="s">
        <v>149</v>
      </c>
      <c r="AQ105" s="19" t="s">
        <v>76</v>
      </c>
      <c r="AU105" s="19" t="s">
        <v>146</v>
      </c>
      <c r="BA105" s="159">
        <f t="shared" si="3"/>
        <v>0</v>
      </c>
      <c r="BB105" s="159">
        <f t="shared" si="4"/>
        <v>0</v>
      </c>
      <c r="BC105" s="159">
        <f t="shared" si="5"/>
        <v>0</v>
      </c>
      <c r="BD105" s="159">
        <f t="shared" si="6"/>
        <v>0</v>
      </c>
      <c r="BE105" s="159">
        <f t="shared" si="7"/>
        <v>0</v>
      </c>
      <c r="BF105" s="19" t="s">
        <v>74</v>
      </c>
      <c r="BG105" s="159">
        <f t="shared" si="8"/>
        <v>0</v>
      </c>
      <c r="BH105" s="19" t="s">
        <v>154</v>
      </c>
      <c r="BI105" s="19" t="s">
        <v>247</v>
      </c>
    </row>
    <row r="106" spans="2:61" s="1" customFormat="1" ht="39.950000000000003" customHeight="1" x14ac:dyDescent="0.3">
      <c r="B106" s="147"/>
      <c r="C106" s="148" t="s">
        <v>248</v>
      </c>
      <c r="D106" s="148" t="s">
        <v>149</v>
      </c>
      <c r="E106" s="149" t="s">
        <v>249</v>
      </c>
      <c r="F106" s="150" t="s">
        <v>250</v>
      </c>
      <c r="G106" s="253" t="s">
        <v>167</v>
      </c>
      <c r="H106" s="254">
        <v>60</v>
      </c>
      <c r="I106" s="252"/>
      <c r="J106" s="252"/>
      <c r="K106" s="150"/>
      <c r="L106" s="154"/>
      <c r="M106" s="155" t="s">
        <v>5</v>
      </c>
      <c r="N106" s="160" t="s">
        <v>37</v>
      </c>
      <c r="O106" s="161">
        <v>0</v>
      </c>
      <c r="P106" s="161">
        <f t="shared" si="0"/>
        <v>0</v>
      </c>
      <c r="Q106" s="161">
        <v>0</v>
      </c>
      <c r="R106" s="161">
        <f t="shared" si="1"/>
        <v>0</v>
      </c>
      <c r="S106" s="161">
        <v>0</v>
      </c>
      <c r="T106" s="162">
        <f t="shared" si="2"/>
        <v>0</v>
      </c>
      <c r="AN106" s="19" t="s">
        <v>153</v>
      </c>
      <c r="AP106" s="19" t="s">
        <v>149</v>
      </c>
      <c r="AQ106" s="19" t="s">
        <v>76</v>
      </c>
      <c r="AU106" s="19" t="s">
        <v>146</v>
      </c>
      <c r="BA106" s="159">
        <f t="shared" si="3"/>
        <v>0</v>
      </c>
      <c r="BB106" s="159">
        <f t="shared" si="4"/>
        <v>0</v>
      </c>
      <c r="BC106" s="159">
        <f t="shared" si="5"/>
        <v>0</v>
      </c>
      <c r="BD106" s="159">
        <f t="shared" si="6"/>
        <v>0</v>
      </c>
      <c r="BE106" s="159">
        <f t="shared" si="7"/>
        <v>0</v>
      </c>
      <c r="BF106" s="19" t="s">
        <v>74</v>
      </c>
      <c r="BG106" s="159">
        <f t="shared" si="8"/>
        <v>0</v>
      </c>
      <c r="BH106" s="19" t="s">
        <v>154</v>
      </c>
      <c r="BI106" s="19" t="s">
        <v>251</v>
      </c>
    </row>
    <row r="107" spans="2:61" s="1" customFormat="1" ht="39.950000000000003" customHeight="1" x14ac:dyDescent="0.3">
      <c r="B107" s="147"/>
      <c r="C107" s="148" t="s">
        <v>252</v>
      </c>
      <c r="D107" s="148" t="s">
        <v>149</v>
      </c>
      <c r="E107" s="149" t="s">
        <v>253</v>
      </c>
      <c r="F107" s="150" t="s">
        <v>254</v>
      </c>
      <c r="G107" s="253" t="s">
        <v>167</v>
      </c>
      <c r="H107" s="254">
        <v>50</v>
      </c>
      <c r="I107" s="252"/>
      <c r="J107" s="252"/>
      <c r="K107" s="150"/>
      <c r="L107" s="154"/>
      <c r="M107" s="155" t="s">
        <v>5</v>
      </c>
      <c r="N107" s="160" t="s">
        <v>37</v>
      </c>
      <c r="O107" s="161">
        <v>0</v>
      </c>
      <c r="P107" s="161">
        <f t="shared" si="0"/>
        <v>0</v>
      </c>
      <c r="Q107" s="161">
        <v>0</v>
      </c>
      <c r="R107" s="161">
        <f t="shared" si="1"/>
        <v>0</v>
      </c>
      <c r="S107" s="161">
        <v>0</v>
      </c>
      <c r="T107" s="162">
        <f t="shared" si="2"/>
        <v>0</v>
      </c>
      <c r="AN107" s="19" t="s">
        <v>153</v>
      </c>
      <c r="AP107" s="19" t="s">
        <v>149</v>
      </c>
      <c r="AQ107" s="19" t="s">
        <v>76</v>
      </c>
      <c r="AU107" s="19" t="s">
        <v>146</v>
      </c>
      <c r="BA107" s="159">
        <f t="shared" si="3"/>
        <v>0</v>
      </c>
      <c r="BB107" s="159">
        <f t="shared" si="4"/>
        <v>0</v>
      </c>
      <c r="BC107" s="159">
        <f t="shared" si="5"/>
        <v>0</v>
      </c>
      <c r="BD107" s="159">
        <f t="shared" si="6"/>
        <v>0</v>
      </c>
      <c r="BE107" s="159">
        <f t="shared" si="7"/>
        <v>0</v>
      </c>
      <c r="BF107" s="19" t="s">
        <v>74</v>
      </c>
      <c r="BG107" s="159">
        <f t="shared" si="8"/>
        <v>0</v>
      </c>
      <c r="BH107" s="19" t="s">
        <v>154</v>
      </c>
      <c r="BI107" s="19" t="s">
        <v>255</v>
      </c>
    </row>
    <row r="108" spans="2:61" s="1" customFormat="1" ht="39.950000000000003" customHeight="1" x14ac:dyDescent="0.3">
      <c r="B108" s="147"/>
      <c r="C108" s="148" t="s">
        <v>256</v>
      </c>
      <c r="D108" s="148" t="s">
        <v>149</v>
      </c>
      <c r="E108" s="149" t="s">
        <v>257</v>
      </c>
      <c r="F108" s="150" t="s">
        <v>258</v>
      </c>
      <c r="G108" s="253" t="s">
        <v>229</v>
      </c>
      <c r="H108" s="254">
        <v>0.5</v>
      </c>
      <c r="I108" s="252"/>
      <c r="J108" s="252"/>
      <c r="K108" s="150"/>
      <c r="L108" s="154"/>
      <c r="M108" s="155" t="s">
        <v>5</v>
      </c>
      <c r="N108" s="160" t="s">
        <v>37</v>
      </c>
      <c r="O108" s="161">
        <v>0</v>
      </c>
      <c r="P108" s="161">
        <f t="shared" si="0"/>
        <v>0</v>
      </c>
      <c r="Q108" s="161">
        <v>0</v>
      </c>
      <c r="R108" s="161">
        <f t="shared" si="1"/>
        <v>0</v>
      </c>
      <c r="S108" s="161">
        <v>0</v>
      </c>
      <c r="T108" s="162">
        <f t="shared" si="2"/>
        <v>0</v>
      </c>
      <c r="AN108" s="19" t="s">
        <v>153</v>
      </c>
      <c r="AP108" s="19" t="s">
        <v>149</v>
      </c>
      <c r="AQ108" s="19" t="s">
        <v>76</v>
      </c>
      <c r="AU108" s="19" t="s">
        <v>146</v>
      </c>
      <c r="BA108" s="159">
        <f t="shared" si="3"/>
        <v>0</v>
      </c>
      <c r="BB108" s="159">
        <f t="shared" si="4"/>
        <v>0</v>
      </c>
      <c r="BC108" s="159">
        <f t="shared" si="5"/>
        <v>0</v>
      </c>
      <c r="BD108" s="159">
        <f t="shared" si="6"/>
        <v>0</v>
      </c>
      <c r="BE108" s="159">
        <f t="shared" si="7"/>
        <v>0</v>
      </c>
      <c r="BF108" s="19" t="s">
        <v>74</v>
      </c>
      <c r="BG108" s="159">
        <f t="shared" si="8"/>
        <v>0</v>
      </c>
      <c r="BH108" s="19" t="s">
        <v>154</v>
      </c>
      <c r="BI108" s="19" t="s">
        <v>259</v>
      </c>
    </row>
    <row r="109" spans="2:61" s="1" customFormat="1" ht="39.950000000000003" customHeight="1" x14ac:dyDescent="0.3">
      <c r="B109" s="147"/>
      <c r="C109" s="148" t="s">
        <v>260</v>
      </c>
      <c r="D109" s="148" t="s">
        <v>149</v>
      </c>
      <c r="E109" s="149" t="s">
        <v>261</v>
      </c>
      <c r="F109" s="150" t="s">
        <v>262</v>
      </c>
      <c r="G109" s="253" t="s">
        <v>152</v>
      </c>
      <c r="H109" s="254">
        <v>10</v>
      </c>
      <c r="I109" s="252"/>
      <c r="J109" s="252"/>
      <c r="K109" s="150"/>
      <c r="L109" s="154"/>
      <c r="M109" s="155" t="s">
        <v>5</v>
      </c>
      <c r="N109" s="160" t="s">
        <v>37</v>
      </c>
      <c r="O109" s="161">
        <v>0</v>
      </c>
      <c r="P109" s="161">
        <f t="shared" si="0"/>
        <v>0</v>
      </c>
      <c r="Q109" s="161">
        <v>0</v>
      </c>
      <c r="R109" s="161">
        <f t="shared" si="1"/>
        <v>0</v>
      </c>
      <c r="S109" s="161">
        <v>0</v>
      </c>
      <c r="T109" s="162">
        <f t="shared" si="2"/>
        <v>0</v>
      </c>
      <c r="AN109" s="19" t="s">
        <v>153</v>
      </c>
      <c r="AP109" s="19" t="s">
        <v>149</v>
      </c>
      <c r="AQ109" s="19" t="s">
        <v>76</v>
      </c>
      <c r="AU109" s="19" t="s">
        <v>146</v>
      </c>
      <c r="BA109" s="159">
        <f t="shared" si="3"/>
        <v>0</v>
      </c>
      <c r="BB109" s="159">
        <f t="shared" si="4"/>
        <v>0</v>
      </c>
      <c r="BC109" s="159">
        <f t="shared" si="5"/>
        <v>0</v>
      </c>
      <c r="BD109" s="159">
        <f t="shared" si="6"/>
        <v>0</v>
      </c>
      <c r="BE109" s="159">
        <f t="shared" si="7"/>
        <v>0</v>
      </c>
      <c r="BF109" s="19" t="s">
        <v>74</v>
      </c>
      <c r="BG109" s="159">
        <f t="shared" si="8"/>
        <v>0</v>
      </c>
      <c r="BH109" s="19" t="s">
        <v>154</v>
      </c>
      <c r="BI109" s="19" t="s">
        <v>263</v>
      </c>
    </row>
    <row r="110" spans="2:61" s="1" customFormat="1" ht="39.950000000000003" customHeight="1" x14ac:dyDescent="0.3">
      <c r="B110" s="147"/>
      <c r="C110" s="148" t="s">
        <v>264</v>
      </c>
      <c r="D110" s="148" t="s">
        <v>149</v>
      </c>
      <c r="E110" s="149" t="s">
        <v>265</v>
      </c>
      <c r="F110" s="150" t="s">
        <v>266</v>
      </c>
      <c r="G110" s="253" t="s">
        <v>234</v>
      </c>
      <c r="H110" s="254">
        <v>60</v>
      </c>
      <c r="I110" s="252"/>
      <c r="J110" s="252"/>
      <c r="K110" s="150"/>
      <c r="L110" s="154"/>
      <c r="M110" s="155" t="s">
        <v>5</v>
      </c>
      <c r="N110" s="160" t="s">
        <v>37</v>
      </c>
      <c r="O110" s="161">
        <v>0</v>
      </c>
      <c r="P110" s="161">
        <f t="shared" si="0"/>
        <v>0</v>
      </c>
      <c r="Q110" s="161">
        <v>0</v>
      </c>
      <c r="R110" s="161">
        <f t="shared" si="1"/>
        <v>0</v>
      </c>
      <c r="S110" s="161">
        <v>0</v>
      </c>
      <c r="T110" s="162">
        <f t="shared" si="2"/>
        <v>0</v>
      </c>
      <c r="AN110" s="19" t="s">
        <v>153</v>
      </c>
      <c r="AP110" s="19" t="s">
        <v>149</v>
      </c>
      <c r="AQ110" s="19" t="s">
        <v>76</v>
      </c>
      <c r="AU110" s="19" t="s">
        <v>146</v>
      </c>
      <c r="BA110" s="159">
        <f t="shared" si="3"/>
        <v>0</v>
      </c>
      <c r="BB110" s="159">
        <f t="shared" si="4"/>
        <v>0</v>
      </c>
      <c r="BC110" s="159">
        <f t="shared" si="5"/>
        <v>0</v>
      </c>
      <c r="BD110" s="159">
        <f t="shared" si="6"/>
        <v>0</v>
      </c>
      <c r="BE110" s="159">
        <f t="shared" si="7"/>
        <v>0</v>
      </c>
      <c r="BF110" s="19" t="s">
        <v>74</v>
      </c>
      <c r="BG110" s="159">
        <f t="shared" si="8"/>
        <v>0</v>
      </c>
      <c r="BH110" s="19" t="s">
        <v>154</v>
      </c>
      <c r="BI110" s="19" t="s">
        <v>267</v>
      </c>
    </row>
    <row r="111" spans="2:61" s="1" customFormat="1" ht="39.950000000000003" customHeight="1" x14ac:dyDescent="0.3">
      <c r="B111" s="147"/>
      <c r="C111" s="148" t="s">
        <v>268</v>
      </c>
      <c r="D111" s="148" t="s">
        <v>149</v>
      </c>
      <c r="E111" s="149" t="s">
        <v>269</v>
      </c>
      <c r="F111" s="150" t="s">
        <v>270</v>
      </c>
      <c r="G111" s="253" t="s">
        <v>234</v>
      </c>
      <c r="H111" s="254">
        <v>30</v>
      </c>
      <c r="I111" s="252"/>
      <c r="J111" s="252"/>
      <c r="K111" s="150"/>
      <c r="L111" s="154"/>
      <c r="M111" s="155" t="s">
        <v>5</v>
      </c>
      <c r="N111" s="160" t="s">
        <v>37</v>
      </c>
      <c r="O111" s="161">
        <v>0</v>
      </c>
      <c r="P111" s="161">
        <f t="shared" si="0"/>
        <v>0</v>
      </c>
      <c r="Q111" s="161">
        <v>0</v>
      </c>
      <c r="R111" s="161">
        <f t="shared" si="1"/>
        <v>0</v>
      </c>
      <c r="S111" s="161">
        <v>0</v>
      </c>
      <c r="T111" s="162">
        <f t="shared" si="2"/>
        <v>0</v>
      </c>
      <c r="AN111" s="19" t="s">
        <v>153</v>
      </c>
      <c r="AP111" s="19" t="s">
        <v>149</v>
      </c>
      <c r="AQ111" s="19" t="s">
        <v>76</v>
      </c>
      <c r="AU111" s="19" t="s">
        <v>146</v>
      </c>
      <c r="BA111" s="159">
        <f t="shared" si="3"/>
        <v>0</v>
      </c>
      <c r="BB111" s="159">
        <f t="shared" si="4"/>
        <v>0</v>
      </c>
      <c r="BC111" s="159">
        <f t="shared" si="5"/>
        <v>0</v>
      </c>
      <c r="BD111" s="159">
        <f t="shared" si="6"/>
        <v>0</v>
      </c>
      <c r="BE111" s="159">
        <f t="shared" si="7"/>
        <v>0</v>
      </c>
      <c r="BF111" s="19" t="s">
        <v>74</v>
      </c>
      <c r="BG111" s="159">
        <f t="shared" si="8"/>
        <v>0</v>
      </c>
      <c r="BH111" s="19" t="s">
        <v>154</v>
      </c>
      <c r="BI111" s="19" t="s">
        <v>271</v>
      </c>
    </row>
    <row r="112" spans="2:61" s="1" customFormat="1" ht="39.950000000000003" customHeight="1" x14ac:dyDescent="0.3">
      <c r="B112" s="147"/>
      <c r="C112" s="148" t="s">
        <v>272</v>
      </c>
      <c r="D112" s="148" t="s">
        <v>149</v>
      </c>
      <c r="E112" s="149" t="s">
        <v>273</v>
      </c>
      <c r="F112" s="150" t="s">
        <v>274</v>
      </c>
      <c r="G112" s="253" t="s">
        <v>234</v>
      </c>
      <c r="H112" s="254">
        <v>40</v>
      </c>
      <c r="I112" s="252"/>
      <c r="J112" s="252"/>
      <c r="K112" s="150"/>
      <c r="L112" s="154"/>
      <c r="M112" s="155" t="s">
        <v>5</v>
      </c>
      <c r="N112" s="160" t="s">
        <v>37</v>
      </c>
      <c r="O112" s="161">
        <v>0</v>
      </c>
      <c r="P112" s="161">
        <f t="shared" si="0"/>
        <v>0</v>
      </c>
      <c r="Q112" s="161">
        <v>0</v>
      </c>
      <c r="R112" s="161">
        <f t="shared" si="1"/>
        <v>0</v>
      </c>
      <c r="S112" s="161">
        <v>0</v>
      </c>
      <c r="T112" s="162">
        <f t="shared" si="2"/>
        <v>0</v>
      </c>
      <c r="AN112" s="19" t="s">
        <v>153</v>
      </c>
      <c r="AP112" s="19" t="s">
        <v>149</v>
      </c>
      <c r="AQ112" s="19" t="s">
        <v>76</v>
      </c>
      <c r="AU112" s="19" t="s">
        <v>146</v>
      </c>
      <c r="BA112" s="159">
        <f t="shared" si="3"/>
        <v>0</v>
      </c>
      <c r="BB112" s="159">
        <f t="shared" si="4"/>
        <v>0</v>
      </c>
      <c r="BC112" s="159">
        <f t="shared" si="5"/>
        <v>0</v>
      </c>
      <c r="BD112" s="159">
        <f t="shared" si="6"/>
        <v>0</v>
      </c>
      <c r="BE112" s="159">
        <f t="shared" si="7"/>
        <v>0</v>
      </c>
      <c r="BF112" s="19" t="s">
        <v>74</v>
      </c>
      <c r="BG112" s="159">
        <f t="shared" si="8"/>
        <v>0</v>
      </c>
      <c r="BH112" s="19" t="s">
        <v>154</v>
      </c>
      <c r="BI112" s="19" t="s">
        <v>275</v>
      </c>
    </row>
    <row r="113" spans="2:61" s="10" customFormat="1" ht="29.85" customHeight="1" x14ac:dyDescent="0.3">
      <c r="B113" s="135"/>
      <c r="D113" s="136" t="s">
        <v>65</v>
      </c>
      <c r="E113" s="145" t="s">
        <v>276</v>
      </c>
      <c r="F113" s="145" t="s">
        <v>277</v>
      </c>
      <c r="G113" s="255"/>
      <c r="H113" s="255"/>
      <c r="I113" s="255"/>
      <c r="J113" s="256"/>
      <c r="L113" s="135"/>
      <c r="M113" s="139"/>
      <c r="N113" s="140"/>
      <c r="O113" s="140"/>
      <c r="P113" s="141">
        <f>SUM(P114:P127)</f>
        <v>0</v>
      </c>
      <c r="Q113" s="140"/>
      <c r="R113" s="141">
        <f>SUM(R114:R127)</f>
        <v>0</v>
      </c>
      <c r="S113" s="140"/>
      <c r="T113" s="142">
        <f>SUM(T114:T127)</f>
        <v>0</v>
      </c>
      <c r="AN113" s="136" t="s">
        <v>76</v>
      </c>
      <c r="AP113" s="143" t="s">
        <v>65</v>
      </c>
      <c r="AQ113" s="143" t="s">
        <v>74</v>
      </c>
      <c r="AU113" s="136" t="s">
        <v>146</v>
      </c>
      <c r="BG113" s="144">
        <f>SUM(BG114:BG127)</f>
        <v>0</v>
      </c>
    </row>
    <row r="114" spans="2:61" s="1" customFormat="1" ht="114.75" customHeight="1" x14ac:dyDescent="0.3">
      <c r="B114" s="147"/>
      <c r="C114" s="148" t="s">
        <v>278</v>
      </c>
      <c r="D114" s="148" t="s">
        <v>149</v>
      </c>
      <c r="E114" s="149" t="s">
        <v>279</v>
      </c>
      <c r="F114" s="150" t="s">
        <v>280</v>
      </c>
      <c r="G114" s="253" t="s">
        <v>152</v>
      </c>
      <c r="H114" s="254">
        <v>1</v>
      </c>
      <c r="I114" s="252"/>
      <c r="J114" s="252"/>
      <c r="K114" s="150"/>
      <c r="L114" s="154"/>
      <c r="M114" s="155" t="s">
        <v>5</v>
      </c>
      <c r="N114" s="160" t="s">
        <v>37</v>
      </c>
      <c r="O114" s="161">
        <v>0</v>
      </c>
      <c r="P114" s="161">
        <f t="shared" ref="P114:P127" si="9">O114*H114</f>
        <v>0</v>
      </c>
      <c r="Q114" s="161">
        <v>0</v>
      </c>
      <c r="R114" s="161">
        <f t="shared" ref="R114:R127" si="10">Q114*H114</f>
        <v>0</v>
      </c>
      <c r="S114" s="161">
        <v>0</v>
      </c>
      <c r="T114" s="162">
        <f t="shared" ref="T114:T127" si="11">S114*H114</f>
        <v>0</v>
      </c>
      <c r="AN114" s="19" t="s">
        <v>153</v>
      </c>
      <c r="AP114" s="19" t="s">
        <v>149</v>
      </c>
      <c r="AQ114" s="19" t="s">
        <v>76</v>
      </c>
      <c r="AU114" s="19" t="s">
        <v>146</v>
      </c>
      <c r="BA114" s="159">
        <f t="shared" ref="BA114:BA127" si="12">IF(N114="základní",J114,0)</f>
        <v>0</v>
      </c>
      <c r="BB114" s="159">
        <f t="shared" ref="BB114:BB127" si="13">IF(N114="snížená",J114,0)</f>
        <v>0</v>
      </c>
      <c r="BC114" s="159">
        <f t="shared" ref="BC114:BC127" si="14">IF(N114="zákl. přenesená",J114,0)</f>
        <v>0</v>
      </c>
      <c r="BD114" s="159">
        <f t="shared" ref="BD114:BD127" si="15">IF(N114="sníž. přenesená",J114,0)</f>
        <v>0</v>
      </c>
      <c r="BE114" s="159">
        <f t="shared" ref="BE114:BE127" si="16">IF(N114="nulová",J114,0)</f>
        <v>0</v>
      </c>
      <c r="BF114" s="19" t="s">
        <v>74</v>
      </c>
      <c r="BG114" s="159">
        <f t="shared" ref="BG114:BG127" si="17">ROUND(I114*H114,2)</f>
        <v>0</v>
      </c>
      <c r="BH114" s="19" t="s">
        <v>154</v>
      </c>
      <c r="BI114" s="19" t="s">
        <v>281</v>
      </c>
    </row>
    <row r="115" spans="2:61" s="1" customFormat="1" ht="127.5" customHeight="1" x14ac:dyDescent="0.3">
      <c r="B115" s="147"/>
      <c r="C115" s="148" t="s">
        <v>282</v>
      </c>
      <c r="D115" s="148" t="s">
        <v>149</v>
      </c>
      <c r="E115" s="149" t="s">
        <v>283</v>
      </c>
      <c r="F115" s="150" t="s">
        <v>284</v>
      </c>
      <c r="G115" s="253" t="s">
        <v>152</v>
      </c>
      <c r="H115" s="254">
        <v>1</v>
      </c>
      <c r="I115" s="252"/>
      <c r="J115" s="252"/>
      <c r="K115" s="150"/>
      <c r="L115" s="154"/>
      <c r="M115" s="155" t="s">
        <v>5</v>
      </c>
      <c r="N115" s="160" t="s">
        <v>37</v>
      </c>
      <c r="O115" s="161">
        <v>0</v>
      </c>
      <c r="P115" s="161">
        <f t="shared" si="9"/>
        <v>0</v>
      </c>
      <c r="Q115" s="161">
        <v>0</v>
      </c>
      <c r="R115" s="161">
        <f t="shared" si="10"/>
        <v>0</v>
      </c>
      <c r="S115" s="161">
        <v>0</v>
      </c>
      <c r="T115" s="162">
        <f t="shared" si="11"/>
        <v>0</v>
      </c>
      <c r="AN115" s="19" t="s">
        <v>153</v>
      </c>
      <c r="AP115" s="19" t="s">
        <v>149</v>
      </c>
      <c r="AQ115" s="19" t="s">
        <v>76</v>
      </c>
      <c r="AU115" s="19" t="s">
        <v>146</v>
      </c>
      <c r="BA115" s="159">
        <f t="shared" si="12"/>
        <v>0</v>
      </c>
      <c r="BB115" s="159">
        <f t="shared" si="13"/>
        <v>0</v>
      </c>
      <c r="BC115" s="159">
        <f t="shared" si="14"/>
        <v>0</v>
      </c>
      <c r="BD115" s="159">
        <f t="shared" si="15"/>
        <v>0</v>
      </c>
      <c r="BE115" s="159">
        <f t="shared" si="16"/>
        <v>0</v>
      </c>
      <c r="BF115" s="19" t="s">
        <v>74</v>
      </c>
      <c r="BG115" s="159">
        <f t="shared" si="17"/>
        <v>0</v>
      </c>
      <c r="BH115" s="19" t="s">
        <v>154</v>
      </c>
      <c r="BI115" s="19" t="s">
        <v>285</v>
      </c>
    </row>
    <row r="116" spans="2:61" s="1" customFormat="1" ht="63.75" customHeight="1" x14ac:dyDescent="0.3">
      <c r="B116" s="147"/>
      <c r="C116" s="148" t="s">
        <v>147</v>
      </c>
      <c r="D116" s="148" t="s">
        <v>149</v>
      </c>
      <c r="E116" s="149" t="s">
        <v>286</v>
      </c>
      <c r="F116" s="150" t="s">
        <v>287</v>
      </c>
      <c r="G116" s="151" t="s">
        <v>152</v>
      </c>
      <c r="H116" s="152">
        <v>2</v>
      </c>
      <c r="I116" s="153"/>
      <c r="J116" s="153"/>
      <c r="K116" s="150"/>
      <c r="L116" s="154"/>
      <c r="M116" s="155" t="s">
        <v>5</v>
      </c>
      <c r="N116" s="160" t="s">
        <v>37</v>
      </c>
      <c r="O116" s="161">
        <v>0</v>
      </c>
      <c r="P116" s="161">
        <f t="shared" si="9"/>
        <v>0</v>
      </c>
      <c r="Q116" s="161">
        <v>0</v>
      </c>
      <c r="R116" s="161">
        <f t="shared" si="10"/>
        <v>0</v>
      </c>
      <c r="S116" s="161">
        <v>0</v>
      </c>
      <c r="T116" s="162">
        <f t="shared" si="11"/>
        <v>0</v>
      </c>
      <c r="AN116" s="19" t="s">
        <v>153</v>
      </c>
      <c r="AP116" s="19" t="s">
        <v>149</v>
      </c>
      <c r="AQ116" s="19" t="s">
        <v>76</v>
      </c>
      <c r="AU116" s="19" t="s">
        <v>146</v>
      </c>
      <c r="BA116" s="159">
        <f t="shared" si="12"/>
        <v>0</v>
      </c>
      <c r="BB116" s="159">
        <f t="shared" si="13"/>
        <v>0</v>
      </c>
      <c r="BC116" s="159">
        <f t="shared" si="14"/>
        <v>0</v>
      </c>
      <c r="BD116" s="159">
        <f t="shared" si="15"/>
        <v>0</v>
      </c>
      <c r="BE116" s="159">
        <f t="shared" si="16"/>
        <v>0</v>
      </c>
      <c r="BF116" s="19" t="s">
        <v>74</v>
      </c>
      <c r="BG116" s="159">
        <f t="shared" si="17"/>
        <v>0</v>
      </c>
      <c r="BH116" s="19" t="s">
        <v>154</v>
      </c>
      <c r="BI116" s="19" t="s">
        <v>288</v>
      </c>
    </row>
    <row r="117" spans="2:61" s="1" customFormat="1" ht="38.25" customHeight="1" x14ac:dyDescent="0.3">
      <c r="B117" s="147"/>
      <c r="C117" s="148" t="s">
        <v>289</v>
      </c>
      <c r="D117" s="148" t="s">
        <v>149</v>
      </c>
      <c r="E117" s="149" t="s">
        <v>290</v>
      </c>
      <c r="F117" s="150" t="s">
        <v>291</v>
      </c>
      <c r="G117" s="151" t="s">
        <v>152</v>
      </c>
      <c r="H117" s="152">
        <v>1</v>
      </c>
      <c r="I117" s="153"/>
      <c r="J117" s="153"/>
      <c r="K117" s="150"/>
      <c r="L117" s="154"/>
      <c r="M117" s="155" t="s">
        <v>5</v>
      </c>
      <c r="N117" s="160" t="s">
        <v>37</v>
      </c>
      <c r="O117" s="161">
        <v>0</v>
      </c>
      <c r="P117" s="161">
        <f t="shared" si="9"/>
        <v>0</v>
      </c>
      <c r="Q117" s="161">
        <v>0</v>
      </c>
      <c r="R117" s="161">
        <f t="shared" si="10"/>
        <v>0</v>
      </c>
      <c r="S117" s="161">
        <v>0</v>
      </c>
      <c r="T117" s="162">
        <f t="shared" si="11"/>
        <v>0</v>
      </c>
      <c r="AN117" s="19" t="s">
        <v>153</v>
      </c>
      <c r="AP117" s="19" t="s">
        <v>149</v>
      </c>
      <c r="AQ117" s="19" t="s">
        <v>76</v>
      </c>
      <c r="AU117" s="19" t="s">
        <v>146</v>
      </c>
      <c r="BA117" s="159">
        <f t="shared" si="12"/>
        <v>0</v>
      </c>
      <c r="BB117" s="159">
        <f t="shared" si="13"/>
        <v>0</v>
      </c>
      <c r="BC117" s="159">
        <f t="shared" si="14"/>
        <v>0</v>
      </c>
      <c r="BD117" s="159">
        <f t="shared" si="15"/>
        <v>0</v>
      </c>
      <c r="BE117" s="159">
        <f t="shared" si="16"/>
        <v>0</v>
      </c>
      <c r="BF117" s="19" t="s">
        <v>74</v>
      </c>
      <c r="BG117" s="159">
        <f t="shared" si="17"/>
        <v>0</v>
      </c>
      <c r="BH117" s="19" t="s">
        <v>154</v>
      </c>
      <c r="BI117" s="19" t="s">
        <v>292</v>
      </c>
    </row>
    <row r="118" spans="2:61" s="1" customFormat="1" ht="51" customHeight="1" x14ac:dyDescent="0.3">
      <c r="B118" s="147"/>
      <c r="C118" s="148" t="s">
        <v>293</v>
      </c>
      <c r="D118" s="148" t="s">
        <v>149</v>
      </c>
      <c r="E118" s="149" t="s">
        <v>294</v>
      </c>
      <c r="F118" s="150" t="s">
        <v>295</v>
      </c>
      <c r="G118" s="151" t="s">
        <v>152</v>
      </c>
      <c r="H118" s="152">
        <v>1</v>
      </c>
      <c r="I118" s="153"/>
      <c r="J118" s="153"/>
      <c r="K118" s="150"/>
      <c r="L118" s="154"/>
      <c r="M118" s="155" t="s">
        <v>5</v>
      </c>
      <c r="N118" s="160" t="s">
        <v>37</v>
      </c>
      <c r="O118" s="161">
        <v>0</v>
      </c>
      <c r="P118" s="161">
        <f t="shared" si="9"/>
        <v>0</v>
      </c>
      <c r="Q118" s="161">
        <v>0</v>
      </c>
      <c r="R118" s="161">
        <f t="shared" si="10"/>
        <v>0</v>
      </c>
      <c r="S118" s="161">
        <v>0</v>
      </c>
      <c r="T118" s="162">
        <f t="shared" si="11"/>
        <v>0</v>
      </c>
      <c r="AN118" s="19" t="s">
        <v>153</v>
      </c>
      <c r="AP118" s="19" t="s">
        <v>149</v>
      </c>
      <c r="AQ118" s="19" t="s">
        <v>76</v>
      </c>
      <c r="AU118" s="19" t="s">
        <v>146</v>
      </c>
      <c r="BA118" s="159">
        <f t="shared" si="12"/>
        <v>0</v>
      </c>
      <c r="BB118" s="159">
        <f t="shared" si="13"/>
        <v>0</v>
      </c>
      <c r="BC118" s="159">
        <f t="shared" si="14"/>
        <v>0</v>
      </c>
      <c r="BD118" s="159">
        <f t="shared" si="15"/>
        <v>0</v>
      </c>
      <c r="BE118" s="159">
        <f t="shared" si="16"/>
        <v>0</v>
      </c>
      <c r="BF118" s="19" t="s">
        <v>74</v>
      </c>
      <c r="BG118" s="159">
        <f t="shared" si="17"/>
        <v>0</v>
      </c>
      <c r="BH118" s="19" t="s">
        <v>154</v>
      </c>
      <c r="BI118" s="19" t="s">
        <v>296</v>
      </c>
    </row>
    <row r="119" spans="2:61" s="1" customFormat="1" ht="63.75" customHeight="1" x14ac:dyDescent="0.3">
      <c r="B119" s="147"/>
      <c r="C119" s="148" t="s">
        <v>297</v>
      </c>
      <c r="D119" s="148" t="s">
        <v>149</v>
      </c>
      <c r="E119" s="149" t="s">
        <v>298</v>
      </c>
      <c r="F119" s="150" t="s">
        <v>299</v>
      </c>
      <c r="G119" s="151" t="s">
        <v>152</v>
      </c>
      <c r="H119" s="152">
        <v>1</v>
      </c>
      <c r="I119" s="153"/>
      <c r="J119" s="153"/>
      <c r="K119" s="150"/>
      <c r="L119" s="154"/>
      <c r="M119" s="155" t="s">
        <v>5</v>
      </c>
      <c r="N119" s="160" t="s">
        <v>37</v>
      </c>
      <c r="O119" s="161">
        <v>0</v>
      </c>
      <c r="P119" s="161">
        <f t="shared" si="9"/>
        <v>0</v>
      </c>
      <c r="Q119" s="161">
        <v>0</v>
      </c>
      <c r="R119" s="161">
        <f t="shared" si="10"/>
        <v>0</v>
      </c>
      <c r="S119" s="161">
        <v>0</v>
      </c>
      <c r="T119" s="162">
        <f t="shared" si="11"/>
        <v>0</v>
      </c>
      <c r="AN119" s="19" t="s">
        <v>153</v>
      </c>
      <c r="AP119" s="19" t="s">
        <v>149</v>
      </c>
      <c r="AQ119" s="19" t="s">
        <v>76</v>
      </c>
      <c r="AU119" s="19" t="s">
        <v>146</v>
      </c>
      <c r="BA119" s="159">
        <f t="shared" si="12"/>
        <v>0</v>
      </c>
      <c r="BB119" s="159">
        <f t="shared" si="13"/>
        <v>0</v>
      </c>
      <c r="BC119" s="159">
        <f t="shared" si="14"/>
        <v>0</v>
      </c>
      <c r="BD119" s="159">
        <f t="shared" si="15"/>
        <v>0</v>
      </c>
      <c r="BE119" s="159">
        <f t="shared" si="16"/>
        <v>0</v>
      </c>
      <c r="BF119" s="19" t="s">
        <v>74</v>
      </c>
      <c r="BG119" s="159">
        <f t="shared" si="17"/>
        <v>0</v>
      </c>
      <c r="BH119" s="19" t="s">
        <v>154</v>
      </c>
      <c r="BI119" s="19" t="s">
        <v>300</v>
      </c>
    </row>
    <row r="120" spans="2:61" s="1" customFormat="1" ht="114.75" customHeight="1" x14ac:dyDescent="0.3">
      <c r="B120" s="147"/>
      <c r="C120" s="148" t="s">
        <v>301</v>
      </c>
      <c r="D120" s="148" t="s">
        <v>149</v>
      </c>
      <c r="E120" s="149" t="s">
        <v>302</v>
      </c>
      <c r="F120" s="150" t="s">
        <v>303</v>
      </c>
      <c r="G120" s="151" t="s">
        <v>152</v>
      </c>
      <c r="H120" s="152">
        <v>1</v>
      </c>
      <c r="I120" s="153"/>
      <c r="J120" s="153"/>
      <c r="K120" s="150"/>
      <c r="L120" s="154"/>
      <c r="M120" s="155" t="s">
        <v>5</v>
      </c>
      <c r="N120" s="160" t="s">
        <v>37</v>
      </c>
      <c r="O120" s="161">
        <v>0</v>
      </c>
      <c r="P120" s="161">
        <f t="shared" si="9"/>
        <v>0</v>
      </c>
      <c r="Q120" s="161">
        <v>0</v>
      </c>
      <c r="R120" s="161">
        <f t="shared" si="10"/>
        <v>0</v>
      </c>
      <c r="S120" s="161">
        <v>0</v>
      </c>
      <c r="T120" s="162">
        <f t="shared" si="11"/>
        <v>0</v>
      </c>
      <c r="AN120" s="19" t="s">
        <v>153</v>
      </c>
      <c r="AP120" s="19" t="s">
        <v>149</v>
      </c>
      <c r="AQ120" s="19" t="s">
        <v>76</v>
      </c>
      <c r="AU120" s="19" t="s">
        <v>146</v>
      </c>
      <c r="BA120" s="159">
        <f t="shared" si="12"/>
        <v>0</v>
      </c>
      <c r="BB120" s="159">
        <f t="shared" si="13"/>
        <v>0</v>
      </c>
      <c r="BC120" s="159">
        <f t="shared" si="14"/>
        <v>0</v>
      </c>
      <c r="BD120" s="159">
        <f t="shared" si="15"/>
        <v>0</v>
      </c>
      <c r="BE120" s="159">
        <f t="shared" si="16"/>
        <v>0</v>
      </c>
      <c r="BF120" s="19" t="s">
        <v>74</v>
      </c>
      <c r="BG120" s="159">
        <f t="shared" si="17"/>
        <v>0</v>
      </c>
      <c r="BH120" s="19" t="s">
        <v>154</v>
      </c>
      <c r="BI120" s="19" t="s">
        <v>304</v>
      </c>
    </row>
    <row r="121" spans="2:61" s="1" customFormat="1" ht="63.75" customHeight="1" x14ac:dyDescent="0.3">
      <c r="B121" s="147"/>
      <c r="C121" s="148" t="s">
        <v>305</v>
      </c>
      <c r="D121" s="148" t="s">
        <v>149</v>
      </c>
      <c r="E121" s="149" t="s">
        <v>306</v>
      </c>
      <c r="F121" s="150" t="s">
        <v>307</v>
      </c>
      <c r="G121" s="151" t="s">
        <v>152</v>
      </c>
      <c r="H121" s="152">
        <v>1</v>
      </c>
      <c r="I121" s="153"/>
      <c r="J121" s="153"/>
      <c r="K121" s="150"/>
      <c r="L121" s="154"/>
      <c r="M121" s="155" t="s">
        <v>5</v>
      </c>
      <c r="N121" s="160" t="s">
        <v>37</v>
      </c>
      <c r="O121" s="161">
        <v>0</v>
      </c>
      <c r="P121" s="161">
        <f t="shared" si="9"/>
        <v>0</v>
      </c>
      <c r="Q121" s="161">
        <v>0</v>
      </c>
      <c r="R121" s="161">
        <f t="shared" si="10"/>
        <v>0</v>
      </c>
      <c r="S121" s="161">
        <v>0</v>
      </c>
      <c r="T121" s="162">
        <f t="shared" si="11"/>
        <v>0</v>
      </c>
      <c r="AN121" s="19" t="s">
        <v>153</v>
      </c>
      <c r="AP121" s="19" t="s">
        <v>149</v>
      </c>
      <c r="AQ121" s="19" t="s">
        <v>76</v>
      </c>
      <c r="AU121" s="19" t="s">
        <v>146</v>
      </c>
      <c r="BA121" s="159">
        <f t="shared" si="12"/>
        <v>0</v>
      </c>
      <c r="BB121" s="159">
        <f t="shared" si="13"/>
        <v>0</v>
      </c>
      <c r="BC121" s="159">
        <f t="shared" si="14"/>
        <v>0</v>
      </c>
      <c r="BD121" s="159">
        <f t="shared" si="15"/>
        <v>0</v>
      </c>
      <c r="BE121" s="159">
        <f t="shared" si="16"/>
        <v>0</v>
      </c>
      <c r="BF121" s="19" t="s">
        <v>74</v>
      </c>
      <c r="BG121" s="159">
        <f t="shared" si="17"/>
        <v>0</v>
      </c>
      <c r="BH121" s="19" t="s">
        <v>154</v>
      </c>
      <c r="BI121" s="19" t="s">
        <v>308</v>
      </c>
    </row>
    <row r="122" spans="2:61" s="1" customFormat="1" ht="38.25" customHeight="1" x14ac:dyDescent="0.3">
      <c r="B122" s="147"/>
      <c r="C122" s="148" t="s">
        <v>309</v>
      </c>
      <c r="D122" s="148" t="s">
        <v>149</v>
      </c>
      <c r="E122" s="149" t="s">
        <v>310</v>
      </c>
      <c r="F122" s="150" t="s">
        <v>311</v>
      </c>
      <c r="G122" s="151" t="s">
        <v>152</v>
      </c>
      <c r="H122" s="152">
        <v>1</v>
      </c>
      <c r="I122" s="153"/>
      <c r="J122" s="153"/>
      <c r="K122" s="150"/>
      <c r="L122" s="154"/>
      <c r="M122" s="155" t="s">
        <v>5</v>
      </c>
      <c r="N122" s="160" t="s">
        <v>37</v>
      </c>
      <c r="O122" s="161">
        <v>0</v>
      </c>
      <c r="P122" s="161">
        <f t="shared" si="9"/>
        <v>0</v>
      </c>
      <c r="Q122" s="161">
        <v>0</v>
      </c>
      <c r="R122" s="161">
        <f t="shared" si="10"/>
        <v>0</v>
      </c>
      <c r="S122" s="161">
        <v>0</v>
      </c>
      <c r="T122" s="162">
        <f t="shared" si="11"/>
        <v>0</v>
      </c>
      <c r="AN122" s="19" t="s">
        <v>153</v>
      </c>
      <c r="AP122" s="19" t="s">
        <v>149</v>
      </c>
      <c r="AQ122" s="19" t="s">
        <v>76</v>
      </c>
      <c r="AU122" s="19" t="s">
        <v>146</v>
      </c>
      <c r="BA122" s="159">
        <f t="shared" si="12"/>
        <v>0</v>
      </c>
      <c r="BB122" s="159">
        <f t="shared" si="13"/>
        <v>0</v>
      </c>
      <c r="BC122" s="159">
        <f t="shared" si="14"/>
        <v>0</v>
      </c>
      <c r="BD122" s="159">
        <f t="shared" si="15"/>
        <v>0</v>
      </c>
      <c r="BE122" s="159">
        <f t="shared" si="16"/>
        <v>0</v>
      </c>
      <c r="BF122" s="19" t="s">
        <v>74</v>
      </c>
      <c r="BG122" s="159">
        <f t="shared" si="17"/>
        <v>0</v>
      </c>
      <c r="BH122" s="19" t="s">
        <v>154</v>
      </c>
      <c r="BI122" s="19" t="s">
        <v>312</v>
      </c>
    </row>
    <row r="123" spans="2:61" s="1" customFormat="1" ht="63.75" customHeight="1" x14ac:dyDescent="0.3">
      <c r="B123" s="147"/>
      <c r="C123" s="148" t="s">
        <v>313</v>
      </c>
      <c r="D123" s="148" t="s">
        <v>149</v>
      </c>
      <c r="E123" s="149" t="s">
        <v>314</v>
      </c>
      <c r="F123" s="150" t="s">
        <v>315</v>
      </c>
      <c r="G123" s="151" t="s">
        <v>152</v>
      </c>
      <c r="H123" s="152">
        <v>1</v>
      </c>
      <c r="I123" s="153"/>
      <c r="J123" s="153"/>
      <c r="K123" s="150"/>
      <c r="L123" s="154"/>
      <c r="M123" s="155" t="s">
        <v>5</v>
      </c>
      <c r="N123" s="160" t="s">
        <v>37</v>
      </c>
      <c r="O123" s="161">
        <v>0</v>
      </c>
      <c r="P123" s="161">
        <f t="shared" si="9"/>
        <v>0</v>
      </c>
      <c r="Q123" s="161">
        <v>0</v>
      </c>
      <c r="R123" s="161">
        <f t="shared" si="10"/>
        <v>0</v>
      </c>
      <c r="S123" s="161">
        <v>0</v>
      </c>
      <c r="T123" s="162">
        <f t="shared" si="11"/>
        <v>0</v>
      </c>
      <c r="AN123" s="19" t="s">
        <v>153</v>
      </c>
      <c r="AP123" s="19" t="s">
        <v>149</v>
      </c>
      <c r="AQ123" s="19" t="s">
        <v>76</v>
      </c>
      <c r="AU123" s="19" t="s">
        <v>146</v>
      </c>
      <c r="BA123" s="159">
        <f t="shared" si="12"/>
        <v>0</v>
      </c>
      <c r="BB123" s="159">
        <f t="shared" si="13"/>
        <v>0</v>
      </c>
      <c r="BC123" s="159">
        <f t="shared" si="14"/>
        <v>0</v>
      </c>
      <c r="BD123" s="159">
        <f t="shared" si="15"/>
        <v>0</v>
      </c>
      <c r="BE123" s="159">
        <f t="shared" si="16"/>
        <v>0</v>
      </c>
      <c r="BF123" s="19" t="s">
        <v>74</v>
      </c>
      <c r="BG123" s="159">
        <f t="shared" si="17"/>
        <v>0</v>
      </c>
      <c r="BH123" s="19" t="s">
        <v>154</v>
      </c>
      <c r="BI123" s="19" t="s">
        <v>316</v>
      </c>
    </row>
    <row r="124" spans="2:61" s="1" customFormat="1" ht="63.75" customHeight="1" x14ac:dyDescent="0.3">
      <c r="B124" s="147"/>
      <c r="C124" s="148" t="s">
        <v>317</v>
      </c>
      <c r="D124" s="148" t="s">
        <v>149</v>
      </c>
      <c r="E124" s="149" t="s">
        <v>318</v>
      </c>
      <c r="F124" s="150" t="s">
        <v>319</v>
      </c>
      <c r="G124" s="151" t="s">
        <v>152</v>
      </c>
      <c r="H124" s="152">
        <v>1</v>
      </c>
      <c r="I124" s="153"/>
      <c r="J124" s="153"/>
      <c r="K124" s="150"/>
      <c r="L124" s="154"/>
      <c r="M124" s="155" t="s">
        <v>5</v>
      </c>
      <c r="N124" s="160" t="s">
        <v>37</v>
      </c>
      <c r="O124" s="161">
        <v>0</v>
      </c>
      <c r="P124" s="161">
        <f t="shared" si="9"/>
        <v>0</v>
      </c>
      <c r="Q124" s="161">
        <v>0</v>
      </c>
      <c r="R124" s="161">
        <f t="shared" si="10"/>
        <v>0</v>
      </c>
      <c r="S124" s="161">
        <v>0</v>
      </c>
      <c r="T124" s="162">
        <f t="shared" si="11"/>
        <v>0</v>
      </c>
      <c r="AN124" s="19" t="s">
        <v>153</v>
      </c>
      <c r="AP124" s="19" t="s">
        <v>149</v>
      </c>
      <c r="AQ124" s="19" t="s">
        <v>76</v>
      </c>
      <c r="AU124" s="19" t="s">
        <v>146</v>
      </c>
      <c r="BA124" s="159">
        <f t="shared" si="12"/>
        <v>0</v>
      </c>
      <c r="BB124" s="159">
        <f t="shared" si="13"/>
        <v>0</v>
      </c>
      <c r="BC124" s="159">
        <f t="shared" si="14"/>
        <v>0</v>
      </c>
      <c r="BD124" s="159">
        <f t="shared" si="15"/>
        <v>0</v>
      </c>
      <c r="BE124" s="159">
        <f t="shared" si="16"/>
        <v>0</v>
      </c>
      <c r="BF124" s="19" t="s">
        <v>74</v>
      </c>
      <c r="BG124" s="159">
        <f t="shared" si="17"/>
        <v>0</v>
      </c>
      <c r="BH124" s="19" t="s">
        <v>154</v>
      </c>
      <c r="BI124" s="19" t="s">
        <v>320</v>
      </c>
    </row>
    <row r="125" spans="2:61" s="1" customFormat="1" ht="89.25" customHeight="1" x14ac:dyDescent="0.3">
      <c r="B125" s="147"/>
      <c r="C125" s="148" t="s">
        <v>321</v>
      </c>
      <c r="D125" s="148" t="s">
        <v>149</v>
      </c>
      <c r="E125" s="149" t="s">
        <v>322</v>
      </c>
      <c r="F125" s="150" t="s">
        <v>323</v>
      </c>
      <c r="G125" s="151" t="s">
        <v>152</v>
      </c>
      <c r="H125" s="152">
        <v>1</v>
      </c>
      <c r="I125" s="153"/>
      <c r="J125" s="153"/>
      <c r="K125" s="150"/>
      <c r="L125" s="154"/>
      <c r="M125" s="155" t="s">
        <v>5</v>
      </c>
      <c r="N125" s="160" t="s">
        <v>37</v>
      </c>
      <c r="O125" s="161">
        <v>0</v>
      </c>
      <c r="P125" s="161">
        <f t="shared" si="9"/>
        <v>0</v>
      </c>
      <c r="Q125" s="161">
        <v>0</v>
      </c>
      <c r="R125" s="161">
        <f t="shared" si="10"/>
        <v>0</v>
      </c>
      <c r="S125" s="161">
        <v>0</v>
      </c>
      <c r="T125" s="162">
        <f t="shared" si="11"/>
        <v>0</v>
      </c>
      <c r="AN125" s="19" t="s">
        <v>153</v>
      </c>
      <c r="AP125" s="19" t="s">
        <v>149</v>
      </c>
      <c r="AQ125" s="19" t="s">
        <v>76</v>
      </c>
      <c r="AU125" s="19" t="s">
        <v>146</v>
      </c>
      <c r="BA125" s="159">
        <f t="shared" si="12"/>
        <v>0</v>
      </c>
      <c r="BB125" s="159">
        <f t="shared" si="13"/>
        <v>0</v>
      </c>
      <c r="BC125" s="159">
        <f t="shared" si="14"/>
        <v>0</v>
      </c>
      <c r="BD125" s="159">
        <f t="shared" si="15"/>
        <v>0</v>
      </c>
      <c r="BE125" s="159">
        <f t="shared" si="16"/>
        <v>0</v>
      </c>
      <c r="BF125" s="19" t="s">
        <v>74</v>
      </c>
      <c r="BG125" s="159">
        <f t="shared" si="17"/>
        <v>0</v>
      </c>
      <c r="BH125" s="19" t="s">
        <v>154</v>
      </c>
      <c r="BI125" s="19" t="s">
        <v>324</v>
      </c>
    </row>
    <row r="126" spans="2:61" s="1" customFormat="1" ht="51" customHeight="1" x14ac:dyDescent="0.3">
      <c r="B126" s="147"/>
      <c r="C126" s="148" t="s">
        <v>325</v>
      </c>
      <c r="D126" s="148" t="s">
        <v>149</v>
      </c>
      <c r="E126" s="149" t="s">
        <v>326</v>
      </c>
      <c r="F126" s="150" t="s">
        <v>327</v>
      </c>
      <c r="G126" s="151" t="s">
        <v>152</v>
      </c>
      <c r="H126" s="152">
        <v>1</v>
      </c>
      <c r="I126" s="153"/>
      <c r="J126" s="153"/>
      <c r="K126" s="150"/>
      <c r="L126" s="154"/>
      <c r="M126" s="155" t="s">
        <v>5</v>
      </c>
      <c r="N126" s="160" t="s">
        <v>37</v>
      </c>
      <c r="O126" s="161">
        <v>0</v>
      </c>
      <c r="P126" s="161">
        <f t="shared" si="9"/>
        <v>0</v>
      </c>
      <c r="Q126" s="161">
        <v>0</v>
      </c>
      <c r="R126" s="161">
        <f t="shared" si="10"/>
        <v>0</v>
      </c>
      <c r="S126" s="161">
        <v>0</v>
      </c>
      <c r="T126" s="162">
        <f t="shared" si="11"/>
        <v>0</v>
      </c>
      <c r="AN126" s="19" t="s">
        <v>153</v>
      </c>
      <c r="AP126" s="19" t="s">
        <v>149</v>
      </c>
      <c r="AQ126" s="19" t="s">
        <v>76</v>
      </c>
      <c r="AU126" s="19" t="s">
        <v>146</v>
      </c>
      <c r="BA126" s="159">
        <f t="shared" si="12"/>
        <v>0</v>
      </c>
      <c r="BB126" s="159">
        <f t="shared" si="13"/>
        <v>0</v>
      </c>
      <c r="BC126" s="159">
        <f t="shared" si="14"/>
        <v>0</v>
      </c>
      <c r="BD126" s="159">
        <f t="shared" si="15"/>
        <v>0</v>
      </c>
      <c r="BE126" s="159">
        <f t="shared" si="16"/>
        <v>0</v>
      </c>
      <c r="BF126" s="19" t="s">
        <v>74</v>
      </c>
      <c r="BG126" s="159">
        <f t="shared" si="17"/>
        <v>0</v>
      </c>
      <c r="BH126" s="19" t="s">
        <v>154</v>
      </c>
      <c r="BI126" s="19" t="s">
        <v>328</v>
      </c>
    </row>
    <row r="127" spans="2:61" s="1" customFormat="1" ht="51" customHeight="1" x14ac:dyDescent="0.3">
      <c r="B127" s="147"/>
      <c r="C127" s="148" t="s">
        <v>329</v>
      </c>
      <c r="D127" s="148" t="s">
        <v>149</v>
      </c>
      <c r="E127" s="149" t="s">
        <v>330</v>
      </c>
      <c r="F127" s="150" t="s">
        <v>331</v>
      </c>
      <c r="G127" s="151" t="s">
        <v>152</v>
      </c>
      <c r="H127" s="152">
        <v>1</v>
      </c>
      <c r="I127" s="153"/>
      <c r="J127" s="153"/>
      <c r="K127" s="150"/>
      <c r="L127" s="154"/>
      <c r="M127" s="155" t="s">
        <v>5</v>
      </c>
      <c r="N127" s="160" t="s">
        <v>37</v>
      </c>
      <c r="O127" s="161">
        <v>0</v>
      </c>
      <c r="P127" s="161">
        <f t="shared" si="9"/>
        <v>0</v>
      </c>
      <c r="Q127" s="161">
        <v>0</v>
      </c>
      <c r="R127" s="161">
        <f t="shared" si="10"/>
        <v>0</v>
      </c>
      <c r="S127" s="161">
        <v>0</v>
      </c>
      <c r="T127" s="162">
        <f t="shared" si="11"/>
        <v>0</v>
      </c>
      <c r="AN127" s="19" t="s">
        <v>153</v>
      </c>
      <c r="AP127" s="19" t="s">
        <v>149</v>
      </c>
      <c r="AQ127" s="19" t="s">
        <v>76</v>
      </c>
      <c r="AU127" s="19" t="s">
        <v>146</v>
      </c>
      <c r="BA127" s="159">
        <f t="shared" si="12"/>
        <v>0</v>
      </c>
      <c r="BB127" s="159">
        <f t="shared" si="13"/>
        <v>0</v>
      </c>
      <c r="BC127" s="159">
        <f t="shared" si="14"/>
        <v>0</v>
      </c>
      <c r="BD127" s="159">
        <f t="shared" si="15"/>
        <v>0</v>
      </c>
      <c r="BE127" s="159">
        <f t="shared" si="16"/>
        <v>0</v>
      </c>
      <c r="BF127" s="19" t="s">
        <v>74</v>
      </c>
      <c r="BG127" s="159">
        <f t="shared" si="17"/>
        <v>0</v>
      </c>
      <c r="BH127" s="19" t="s">
        <v>154</v>
      </c>
      <c r="BI127" s="19" t="s">
        <v>332</v>
      </c>
    </row>
    <row r="128" spans="2:61" s="10" customFormat="1" ht="29.85" customHeight="1" x14ac:dyDescent="0.3">
      <c r="B128" s="135"/>
      <c r="D128" s="136" t="s">
        <v>65</v>
      </c>
      <c r="E128" s="145" t="s">
        <v>333</v>
      </c>
      <c r="F128" s="145" t="s">
        <v>334</v>
      </c>
      <c r="J128" s="146"/>
      <c r="L128" s="135"/>
      <c r="M128" s="139"/>
      <c r="N128" s="140"/>
      <c r="O128" s="140"/>
      <c r="P128" s="141">
        <f>SUM(P129:P158)</f>
        <v>165.02799999999999</v>
      </c>
      <c r="Q128" s="140"/>
      <c r="R128" s="141">
        <f>SUM(R129:R158)</f>
        <v>1.7786599999999999</v>
      </c>
      <c r="S128" s="140"/>
      <c r="T128" s="142">
        <f>SUM(T129:T158)</f>
        <v>0</v>
      </c>
      <c r="AN128" s="136" t="s">
        <v>76</v>
      </c>
      <c r="AP128" s="143" t="s">
        <v>65</v>
      </c>
      <c r="AQ128" s="143" t="s">
        <v>74</v>
      </c>
      <c r="AU128" s="136" t="s">
        <v>146</v>
      </c>
      <c r="BG128" s="144">
        <f>SUM(BG129:BG158)</f>
        <v>0</v>
      </c>
    </row>
    <row r="129" spans="2:61" s="1" customFormat="1" ht="38.25" customHeight="1" x14ac:dyDescent="0.3">
      <c r="B129" s="147"/>
      <c r="C129" s="163" t="s">
        <v>11</v>
      </c>
      <c r="D129" s="163" t="s">
        <v>335</v>
      </c>
      <c r="E129" s="149" t="s">
        <v>336</v>
      </c>
      <c r="F129" s="150" t="s">
        <v>337</v>
      </c>
      <c r="G129" s="151" t="s">
        <v>338</v>
      </c>
      <c r="H129" s="152">
        <v>42</v>
      </c>
      <c r="I129" s="153"/>
      <c r="J129" s="153"/>
      <c r="K129" s="150"/>
      <c r="L129" s="33"/>
      <c r="M129" s="169" t="s">
        <v>5</v>
      </c>
      <c r="N129" s="170" t="s">
        <v>37</v>
      </c>
      <c r="O129" s="161">
        <v>0.317</v>
      </c>
      <c r="P129" s="161">
        <f>O129*H129</f>
        <v>13.314</v>
      </c>
      <c r="Q129" s="161">
        <v>1.41E-3</v>
      </c>
      <c r="R129" s="161">
        <f>Q129*H129</f>
        <v>5.9220000000000002E-2</v>
      </c>
      <c r="S129" s="161">
        <v>0</v>
      </c>
      <c r="T129" s="162">
        <f>S129*H129</f>
        <v>0</v>
      </c>
      <c r="AN129" s="19" t="s">
        <v>154</v>
      </c>
      <c r="AP129" s="19" t="s">
        <v>335</v>
      </c>
      <c r="AQ129" s="19" t="s">
        <v>76</v>
      </c>
      <c r="AU129" s="19" t="s">
        <v>146</v>
      </c>
      <c r="BA129" s="159">
        <f>IF(N129="základní",J129,0)</f>
        <v>0</v>
      </c>
      <c r="BB129" s="159">
        <f>IF(N129="snížená",J129,0)</f>
        <v>0</v>
      </c>
      <c r="BC129" s="159">
        <f>IF(N129="zákl. přenesená",J129,0)</f>
        <v>0</v>
      </c>
      <c r="BD129" s="159">
        <f>IF(N129="sníž. přenesená",J129,0)</f>
        <v>0</v>
      </c>
      <c r="BE129" s="159">
        <f>IF(N129="nulová",J129,0)</f>
        <v>0</v>
      </c>
      <c r="BF129" s="19" t="s">
        <v>74</v>
      </c>
      <c r="BG129" s="159">
        <f>ROUND(I129*H129,2)</f>
        <v>0</v>
      </c>
      <c r="BH129" s="19" t="s">
        <v>154</v>
      </c>
      <c r="BI129" s="19" t="s">
        <v>339</v>
      </c>
    </row>
    <row r="130" spans="2:61" s="1" customFormat="1" ht="108" hidden="1" x14ac:dyDescent="0.3">
      <c r="B130" s="33"/>
      <c r="D130" s="171" t="s">
        <v>340</v>
      </c>
      <c r="E130" s="149"/>
      <c r="F130" s="150" t="s">
        <v>341</v>
      </c>
      <c r="G130" s="151"/>
      <c r="H130" s="152"/>
      <c r="I130" s="153"/>
      <c r="J130" s="153"/>
      <c r="K130" s="150"/>
      <c r="L130" s="33"/>
      <c r="M130" s="173"/>
      <c r="N130" s="34"/>
      <c r="O130" s="34"/>
      <c r="P130" s="34"/>
      <c r="Q130" s="34"/>
      <c r="R130" s="34"/>
      <c r="S130" s="34"/>
      <c r="T130" s="62"/>
      <c r="AP130" s="19" t="s">
        <v>340</v>
      </c>
      <c r="AQ130" s="19" t="s">
        <v>76</v>
      </c>
    </row>
    <row r="131" spans="2:61" s="1" customFormat="1" ht="38.25" customHeight="1" x14ac:dyDescent="0.3">
      <c r="B131" s="147"/>
      <c r="C131" s="163" t="s">
        <v>154</v>
      </c>
      <c r="D131" s="163" t="s">
        <v>335</v>
      </c>
      <c r="E131" s="149" t="s">
        <v>342</v>
      </c>
      <c r="F131" s="150" t="s">
        <v>343</v>
      </c>
      <c r="G131" s="151" t="s">
        <v>338</v>
      </c>
      <c r="H131" s="152">
        <v>33</v>
      </c>
      <c r="I131" s="153"/>
      <c r="J131" s="153"/>
      <c r="K131" s="150"/>
      <c r="L131" s="33"/>
      <c r="M131" s="169" t="s">
        <v>5</v>
      </c>
      <c r="N131" s="170" t="s">
        <v>37</v>
      </c>
      <c r="O131" s="161">
        <v>0.31</v>
      </c>
      <c r="P131" s="161">
        <f>O131*H131</f>
        <v>10.23</v>
      </c>
      <c r="Q131" s="161">
        <v>1.8799999999999999E-3</v>
      </c>
      <c r="R131" s="161">
        <f>Q131*H131</f>
        <v>6.2039999999999998E-2</v>
      </c>
      <c r="S131" s="161">
        <v>0</v>
      </c>
      <c r="T131" s="162">
        <f>S131*H131</f>
        <v>0</v>
      </c>
      <c r="AN131" s="19" t="s">
        <v>154</v>
      </c>
      <c r="AP131" s="19" t="s">
        <v>335</v>
      </c>
      <c r="AQ131" s="19" t="s">
        <v>76</v>
      </c>
      <c r="AU131" s="19" t="s">
        <v>146</v>
      </c>
      <c r="BA131" s="159">
        <f>IF(N131="základní",J131,0)</f>
        <v>0</v>
      </c>
      <c r="BB131" s="159">
        <f>IF(N131="snížená",J131,0)</f>
        <v>0</v>
      </c>
      <c r="BC131" s="159">
        <f>IF(N131="zákl. přenesená",J131,0)</f>
        <v>0</v>
      </c>
      <c r="BD131" s="159">
        <f>IF(N131="sníž. přenesená",J131,0)</f>
        <v>0</v>
      </c>
      <c r="BE131" s="159">
        <f>IF(N131="nulová",J131,0)</f>
        <v>0</v>
      </c>
      <c r="BF131" s="19" t="s">
        <v>74</v>
      </c>
      <c r="BG131" s="159">
        <f>ROUND(I131*H131,2)</f>
        <v>0</v>
      </c>
      <c r="BH131" s="19" t="s">
        <v>154</v>
      </c>
      <c r="BI131" s="19" t="s">
        <v>344</v>
      </c>
    </row>
    <row r="132" spans="2:61" s="1" customFormat="1" ht="108" hidden="1" x14ac:dyDescent="0.3">
      <c r="B132" s="33"/>
      <c r="D132" s="171" t="s">
        <v>340</v>
      </c>
      <c r="E132" s="149"/>
      <c r="F132" s="150" t="s">
        <v>341</v>
      </c>
      <c r="G132" s="151"/>
      <c r="H132" s="152"/>
      <c r="I132" s="153"/>
      <c r="J132" s="153"/>
      <c r="K132" s="150"/>
      <c r="L132" s="33"/>
      <c r="M132" s="173"/>
      <c r="N132" s="34"/>
      <c r="O132" s="34"/>
      <c r="P132" s="34"/>
      <c r="Q132" s="34"/>
      <c r="R132" s="34"/>
      <c r="S132" s="34"/>
      <c r="T132" s="62"/>
      <c r="AP132" s="19" t="s">
        <v>340</v>
      </c>
      <c r="AQ132" s="19" t="s">
        <v>76</v>
      </c>
    </row>
    <row r="133" spans="2:61" s="1" customFormat="1" ht="38.25" customHeight="1" x14ac:dyDescent="0.3">
      <c r="B133" s="147"/>
      <c r="C133" s="163" t="s">
        <v>345</v>
      </c>
      <c r="D133" s="163" t="s">
        <v>335</v>
      </c>
      <c r="E133" s="149" t="s">
        <v>346</v>
      </c>
      <c r="F133" s="150" t="s">
        <v>347</v>
      </c>
      <c r="G133" s="151" t="s">
        <v>338</v>
      </c>
      <c r="H133" s="152">
        <v>80</v>
      </c>
      <c r="I133" s="153"/>
      <c r="J133" s="153"/>
      <c r="K133" s="150"/>
      <c r="L133" s="33"/>
      <c r="M133" s="169" t="s">
        <v>5</v>
      </c>
      <c r="N133" s="170" t="s">
        <v>37</v>
      </c>
      <c r="O133" s="161">
        <v>0.33100000000000002</v>
      </c>
      <c r="P133" s="161">
        <f>O133*H133</f>
        <v>26.48</v>
      </c>
      <c r="Q133" s="161">
        <v>2.15E-3</v>
      </c>
      <c r="R133" s="161">
        <f>Q133*H133</f>
        <v>0.17199999999999999</v>
      </c>
      <c r="S133" s="161">
        <v>0</v>
      </c>
      <c r="T133" s="162">
        <f>S133*H133</f>
        <v>0</v>
      </c>
      <c r="AN133" s="19" t="s">
        <v>154</v>
      </c>
      <c r="AP133" s="19" t="s">
        <v>335</v>
      </c>
      <c r="AQ133" s="19" t="s">
        <v>76</v>
      </c>
      <c r="AU133" s="19" t="s">
        <v>146</v>
      </c>
      <c r="BA133" s="159">
        <f>IF(N133="základní",J133,0)</f>
        <v>0</v>
      </c>
      <c r="BB133" s="159">
        <f>IF(N133="snížená",J133,0)</f>
        <v>0</v>
      </c>
      <c r="BC133" s="159">
        <f>IF(N133="zákl. přenesená",J133,0)</f>
        <v>0</v>
      </c>
      <c r="BD133" s="159">
        <f>IF(N133="sníž. přenesená",J133,0)</f>
        <v>0</v>
      </c>
      <c r="BE133" s="159">
        <f>IF(N133="nulová",J133,0)</f>
        <v>0</v>
      </c>
      <c r="BF133" s="19" t="s">
        <v>74</v>
      </c>
      <c r="BG133" s="159">
        <f>ROUND(I133*H133,2)</f>
        <v>0</v>
      </c>
      <c r="BH133" s="19" t="s">
        <v>154</v>
      </c>
      <c r="BI133" s="19" t="s">
        <v>348</v>
      </c>
    </row>
    <row r="134" spans="2:61" s="1" customFormat="1" ht="108" hidden="1" x14ac:dyDescent="0.3">
      <c r="B134" s="33"/>
      <c r="D134" s="171" t="s">
        <v>340</v>
      </c>
      <c r="E134" s="149"/>
      <c r="F134" s="150" t="s">
        <v>341</v>
      </c>
      <c r="G134" s="151"/>
      <c r="H134" s="152"/>
      <c r="I134" s="153"/>
      <c r="J134" s="153"/>
      <c r="K134" s="150"/>
      <c r="L134" s="33"/>
      <c r="M134" s="173"/>
      <c r="N134" s="34"/>
      <c r="O134" s="34"/>
      <c r="P134" s="34"/>
      <c r="Q134" s="34"/>
      <c r="R134" s="34"/>
      <c r="S134" s="34"/>
      <c r="T134" s="62"/>
      <c r="AP134" s="19" t="s">
        <v>340</v>
      </c>
      <c r="AQ134" s="19" t="s">
        <v>76</v>
      </c>
    </row>
    <row r="135" spans="2:61" s="1" customFormat="1" ht="38.25" customHeight="1" x14ac:dyDescent="0.3">
      <c r="B135" s="147"/>
      <c r="C135" s="163" t="s">
        <v>349</v>
      </c>
      <c r="D135" s="163" t="s">
        <v>335</v>
      </c>
      <c r="E135" s="149" t="s">
        <v>350</v>
      </c>
      <c r="F135" s="150" t="s">
        <v>351</v>
      </c>
      <c r="G135" s="151" t="s">
        <v>338</v>
      </c>
      <c r="H135" s="152">
        <v>44</v>
      </c>
      <c r="I135" s="153"/>
      <c r="J135" s="153"/>
      <c r="K135" s="150"/>
      <c r="L135" s="33"/>
      <c r="M135" s="169" t="s">
        <v>5</v>
      </c>
      <c r="N135" s="170" t="s">
        <v>37</v>
      </c>
      <c r="O135" s="161">
        <v>0.33100000000000002</v>
      </c>
      <c r="P135" s="161">
        <f>O135*H135</f>
        <v>14.564</v>
      </c>
      <c r="Q135" s="161">
        <v>2.15E-3</v>
      </c>
      <c r="R135" s="161">
        <f>Q135*H135</f>
        <v>9.4600000000000004E-2</v>
      </c>
      <c r="S135" s="161">
        <v>0</v>
      </c>
      <c r="T135" s="162">
        <f>S135*H135</f>
        <v>0</v>
      </c>
      <c r="AN135" s="19" t="s">
        <v>154</v>
      </c>
      <c r="AP135" s="19" t="s">
        <v>335</v>
      </c>
      <c r="AQ135" s="19" t="s">
        <v>76</v>
      </c>
      <c r="AU135" s="19" t="s">
        <v>146</v>
      </c>
      <c r="BA135" s="159">
        <f>IF(N135="základní",J135,0)</f>
        <v>0</v>
      </c>
      <c r="BB135" s="159">
        <f>IF(N135="snížená",J135,0)</f>
        <v>0</v>
      </c>
      <c r="BC135" s="159">
        <f>IF(N135="zákl. přenesená",J135,0)</f>
        <v>0</v>
      </c>
      <c r="BD135" s="159">
        <f>IF(N135="sníž. přenesená",J135,0)</f>
        <v>0</v>
      </c>
      <c r="BE135" s="159">
        <f>IF(N135="nulová",J135,0)</f>
        <v>0</v>
      </c>
      <c r="BF135" s="19" t="s">
        <v>74</v>
      </c>
      <c r="BG135" s="159">
        <f>ROUND(I135*H135,2)</f>
        <v>0</v>
      </c>
      <c r="BH135" s="19" t="s">
        <v>154</v>
      </c>
      <c r="BI135" s="19" t="s">
        <v>352</v>
      </c>
    </row>
    <row r="136" spans="2:61" s="1" customFormat="1" ht="108" hidden="1" x14ac:dyDescent="0.3">
      <c r="B136" s="33"/>
      <c r="D136" s="171" t="s">
        <v>340</v>
      </c>
      <c r="E136" s="149"/>
      <c r="F136" s="150" t="s">
        <v>341</v>
      </c>
      <c r="G136" s="151"/>
      <c r="H136" s="152"/>
      <c r="I136" s="153"/>
      <c r="J136" s="153"/>
      <c r="K136" s="150"/>
      <c r="L136" s="33"/>
      <c r="M136" s="173"/>
      <c r="N136" s="34"/>
      <c r="O136" s="34"/>
      <c r="P136" s="34"/>
      <c r="Q136" s="34"/>
      <c r="R136" s="34"/>
      <c r="S136" s="34"/>
      <c r="T136" s="62"/>
      <c r="AP136" s="19" t="s">
        <v>340</v>
      </c>
      <c r="AQ136" s="19" t="s">
        <v>76</v>
      </c>
    </row>
    <row r="137" spans="2:61" s="1" customFormat="1" ht="38.25" customHeight="1" x14ac:dyDescent="0.3">
      <c r="B137" s="147"/>
      <c r="C137" s="163" t="s">
        <v>353</v>
      </c>
      <c r="D137" s="163" t="s">
        <v>335</v>
      </c>
      <c r="E137" s="149" t="s">
        <v>354</v>
      </c>
      <c r="F137" s="150" t="s">
        <v>355</v>
      </c>
      <c r="G137" s="151" t="s">
        <v>338</v>
      </c>
      <c r="H137" s="152">
        <v>27</v>
      </c>
      <c r="I137" s="153"/>
      <c r="J137" s="153"/>
      <c r="K137" s="150"/>
      <c r="L137" s="33"/>
      <c r="M137" s="169" t="s">
        <v>5</v>
      </c>
      <c r="N137" s="170" t="s">
        <v>37</v>
      </c>
      <c r="O137" s="161">
        <v>0.49099999999999999</v>
      </c>
      <c r="P137" s="161">
        <f>O137*H137</f>
        <v>13.257</v>
      </c>
      <c r="Q137" s="161">
        <v>5.6699999999999997E-3</v>
      </c>
      <c r="R137" s="161">
        <f>Q137*H137</f>
        <v>0.15309</v>
      </c>
      <c r="S137" s="161">
        <v>0</v>
      </c>
      <c r="T137" s="162">
        <f>S137*H137</f>
        <v>0</v>
      </c>
      <c r="AN137" s="19" t="s">
        <v>154</v>
      </c>
      <c r="AP137" s="19" t="s">
        <v>335</v>
      </c>
      <c r="AQ137" s="19" t="s">
        <v>76</v>
      </c>
      <c r="AU137" s="19" t="s">
        <v>146</v>
      </c>
      <c r="BA137" s="159">
        <f>IF(N137="základní",J137,0)</f>
        <v>0</v>
      </c>
      <c r="BB137" s="159">
        <f>IF(N137="snížená",J137,0)</f>
        <v>0</v>
      </c>
      <c r="BC137" s="159">
        <f>IF(N137="zákl. přenesená",J137,0)</f>
        <v>0</v>
      </c>
      <c r="BD137" s="159">
        <f>IF(N137="sníž. přenesená",J137,0)</f>
        <v>0</v>
      </c>
      <c r="BE137" s="159">
        <f>IF(N137="nulová",J137,0)</f>
        <v>0</v>
      </c>
      <c r="BF137" s="19" t="s">
        <v>74</v>
      </c>
      <c r="BG137" s="159">
        <f>ROUND(I137*H137,2)</f>
        <v>0</v>
      </c>
      <c r="BH137" s="19" t="s">
        <v>154</v>
      </c>
      <c r="BI137" s="19" t="s">
        <v>356</v>
      </c>
    </row>
    <row r="138" spans="2:61" s="1" customFormat="1" ht="108" hidden="1" x14ac:dyDescent="0.3">
      <c r="B138" s="33"/>
      <c r="D138" s="171" t="s">
        <v>340</v>
      </c>
      <c r="E138" s="149"/>
      <c r="F138" s="150" t="s">
        <v>341</v>
      </c>
      <c r="G138" s="151"/>
      <c r="H138" s="152"/>
      <c r="I138" s="153"/>
      <c r="J138" s="153"/>
      <c r="K138" s="150"/>
      <c r="L138" s="33"/>
      <c r="M138" s="173"/>
      <c r="N138" s="34"/>
      <c r="O138" s="34"/>
      <c r="P138" s="34"/>
      <c r="Q138" s="34"/>
      <c r="R138" s="34"/>
      <c r="S138" s="34"/>
      <c r="T138" s="62"/>
      <c r="AP138" s="19" t="s">
        <v>340</v>
      </c>
      <c r="AQ138" s="19" t="s">
        <v>76</v>
      </c>
    </row>
    <row r="139" spans="2:61" s="1" customFormat="1" ht="38.25" customHeight="1" x14ac:dyDescent="0.3">
      <c r="B139" s="147"/>
      <c r="C139" s="163" t="s">
        <v>357</v>
      </c>
      <c r="D139" s="163" t="s">
        <v>335</v>
      </c>
      <c r="E139" s="149" t="s">
        <v>358</v>
      </c>
      <c r="F139" s="150" t="s">
        <v>359</v>
      </c>
      <c r="G139" s="151" t="s">
        <v>338</v>
      </c>
      <c r="H139" s="152">
        <v>24</v>
      </c>
      <c r="I139" s="153"/>
      <c r="J139" s="153"/>
      <c r="K139" s="150"/>
      <c r="L139" s="33"/>
      <c r="M139" s="169" t="s">
        <v>5</v>
      </c>
      <c r="N139" s="170" t="s">
        <v>37</v>
      </c>
      <c r="O139" s="161">
        <v>0.55000000000000004</v>
      </c>
      <c r="P139" s="161">
        <f>O139*H139</f>
        <v>13.200000000000001</v>
      </c>
      <c r="Q139" s="161">
        <v>5.7499999999999999E-3</v>
      </c>
      <c r="R139" s="161">
        <f>Q139*H139</f>
        <v>0.13800000000000001</v>
      </c>
      <c r="S139" s="161">
        <v>0</v>
      </c>
      <c r="T139" s="162">
        <f>S139*H139</f>
        <v>0</v>
      </c>
      <c r="AN139" s="19" t="s">
        <v>154</v>
      </c>
      <c r="AP139" s="19" t="s">
        <v>335</v>
      </c>
      <c r="AQ139" s="19" t="s">
        <v>76</v>
      </c>
      <c r="AU139" s="19" t="s">
        <v>146</v>
      </c>
      <c r="BA139" s="159">
        <f>IF(N139="základní",J139,0)</f>
        <v>0</v>
      </c>
      <c r="BB139" s="159">
        <f>IF(N139="snížená",J139,0)</f>
        <v>0</v>
      </c>
      <c r="BC139" s="159">
        <f>IF(N139="zákl. přenesená",J139,0)</f>
        <v>0</v>
      </c>
      <c r="BD139" s="159">
        <f>IF(N139="sníž. přenesená",J139,0)</f>
        <v>0</v>
      </c>
      <c r="BE139" s="159">
        <f>IF(N139="nulová",J139,0)</f>
        <v>0</v>
      </c>
      <c r="BF139" s="19" t="s">
        <v>74</v>
      </c>
      <c r="BG139" s="159">
        <f>ROUND(I139*H139,2)</f>
        <v>0</v>
      </c>
      <c r="BH139" s="19" t="s">
        <v>154</v>
      </c>
      <c r="BI139" s="19" t="s">
        <v>360</v>
      </c>
    </row>
    <row r="140" spans="2:61" s="1" customFormat="1" ht="108" hidden="1" x14ac:dyDescent="0.3">
      <c r="B140" s="33"/>
      <c r="D140" s="171" t="s">
        <v>340</v>
      </c>
      <c r="E140" s="149"/>
      <c r="F140" s="150" t="s">
        <v>341</v>
      </c>
      <c r="G140" s="151"/>
      <c r="H140" s="152"/>
      <c r="I140" s="153"/>
      <c r="J140" s="153"/>
      <c r="K140" s="150"/>
      <c r="L140" s="33"/>
      <c r="M140" s="173"/>
      <c r="N140" s="34"/>
      <c r="O140" s="34"/>
      <c r="P140" s="34"/>
      <c r="Q140" s="34"/>
      <c r="R140" s="34"/>
      <c r="S140" s="34"/>
      <c r="T140" s="62"/>
      <c r="AP140" s="19" t="s">
        <v>340</v>
      </c>
      <c r="AQ140" s="19" t="s">
        <v>76</v>
      </c>
    </row>
    <row r="141" spans="2:61" s="1" customFormat="1" ht="38.25" customHeight="1" x14ac:dyDescent="0.3">
      <c r="B141" s="147"/>
      <c r="C141" s="163" t="s">
        <v>361</v>
      </c>
      <c r="D141" s="163" t="s">
        <v>335</v>
      </c>
      <c r="E141" s="149" t="s">
        <v>362</v>
      </c>
      <c r="F141" s="150" t="s">
        <v>363</v>
      </c>
      <c r="G141" s="151" t="s">
        <v>338</v>
      </c>
      <c r="H141" s="152">
        <v>21</v>
      </c>
      <c r="I141" s="153"/>
      <c r="J141" s="153"/>
      <c r="K141" s="150"/>
      <c r="L141" s="33"/>
      <c r="M141" s="169" t="s">
        <v>5</v>
      </c>
      <c r="N141" s="170" t="s">
        <v>37</v>
      </c>
      <c r="O141" s="161">
        <v>0.68300000000000005</v>
      </c>
      <c r="P141" s="161">
        <f>O141*H141</f>
        <v>14.343000000000002</v>
      </c>
      <c r="Q141" s="161">
        <v>7.5100000000000002E-3</v>
      </c>
      <c r="R141" s="161">
        <f>Q141*H141</f>
        <v>0.15771000000000002</v>
      </c>
      <c r="S141" s="161">
        <v>0</v>
      </c>
      <c r="T141" s="162">
        <f>S141*H141</f>
        <v>0</v>
      </c>
      <c r="AN141" s="19" t="s">
        <v>154</v>
      </c>
      <c r="AP141" s="19" t="s">
        <v>335</v>
      </c>
      <c r="AQ141" s="19" t="s">
        <v>76</v>
      </c>
      <c r="AU141" s="19" t="s">
        <v>146</v>
      </c>
      <c r="BA141" s="159">
        <f>IF(N141="základní",J141,0)</f>
        <v>0</v>
      </c>
      <c r="BB141" s="159">
        <f>IF(N141="snížená",J141,0)</f>
        <v>0</v>
      </c>
      <c r="BC141" s="159">
        <f>IF(N141="zákl. přenesená",J141,0)</f>
        <v>0</v>
      </c>
      <c r="BD141" s="159">
        <f>IF(N141="sníž. přenesená",J141,0)</f>
        <v>0</v>
      </c>
      <c r="BE141" s="159">
        <f>IF(N141="nulová",J141,0)</f>
        <v>0</v>
      </c>
      <c r="BF141" s="19" t="s">
        <v>74</v>
      </c>
      <c r="BG141" s="159">
        <f>ROUND(I141*H141,2)</f>
        <v>0</v>
      </c>
      <c r="BH141" s="19" t="s">
        <v>154</v>
      </c>
      <c r="BI141" s="19" t="s">
        <v>364</v>
      </c>
    </row>
    <row r="142" spans="2:61" s="1" customFormat="1" ht="108" hidden="1" x14ac:dyDescent="0.3">
      <c r="B142" s="33"/>
      <c r="D142" s="171" t="s">
        <v>340</v>
      </c>
      <c r="E142" s="149"/>
      <c r="F142" s="150" t="s">
        <v>341</v>
      </c>
      <c r="G142" s="151"/>
      <c r="H142" s="152"/>
      <c r="I142" s="153"/>
      <c r="J142" s="153"/>
      <c r="K142" s="150"/>
      <c r="L142" s="33"/>
      <c r="M142" s="173"/>
      <c r="N142" s="34"/>
      <c r="O142" s="34"/>
      <c r="P142" s="34"/>
      <c r="Q142" s="34"/>
      <c r="R142" s="34"/>
      <c r="S142" s="34"/>
      <c r="T142" s="62"/>
      <c r="AP142" s="19" t="s">
        <v>340</v>
      </c>
      <c r="AQ142" s="19" t="s">
        <v>76</v>
      </c>
    </row>
    <row r="143" spans="2:61" s="1" customFormat="1" ht="38.25" customHeight="1" x14ac:dyDescent="0.3">
      <c r="B143" s="147"/>
      <c r="C143" s="163" t="s">
        <v>365</v>
      </c>
      <c r="D143" s="163" t="s">
        <v>335</v>
      </c>
      <c r="E143" s="149" t="s">
        <v>366</v>
      </c>
      <c r="F143" s="150" t="s">
        <v>367</v>
      </c>
      <c r="G143" s="151" t="s">
        <v>338</v>
      </c>
      <c r="H143" s="152">
        <v>30</v>
      </c>
      <c r="I143" s="153"/>
      <c r="J143" s="153"/>
      <c r="K143" s="150"/>
      <c r="L143" s="33"/>
      <c r="M143" s="169" t="s">
        <v>5</v>
      </c>
      <c r="N143" s="170" t="s">
        <v>37</v>
      </c>
      <c r="O143" s="161">
        <v>0.74399999999999999</v>
      </c>
      <c r="P143" s="161">
        <f>O143*H143</f>
        <v>22.32</v>
      </c>
      <c r="Q143" s="161">
        <v>9.8799999999999999E-3</v>
      </c>
      <c r="R143" s="161">
        <f>Q143*H143</f>
        <v>0.2964</v>
      </c>
      <c r="S143" s="161">
        <v>0</v>
      </c>
      <c r="T143" s="162">
        <f>S143*H143</f>
        <v>0</v>
      </c>
      <c r="AN143" s="19" t="s">
        <v>154</v>
      </c>
      <c r="AP143" s="19" t="s">
        <v>335</v>
      </c>
      <c r="AQ143" s="19" t="s">
        <v>76</v>
      </c>
      <c r="AU143" s="19" t="s">
        <v>146</v>
      </c>
      <c r="BA143" s="159">
        <f>IF(N143="základní",J143,0)</f>
        <v>0</v>
      </c>
      <c r="BB143" s="159">
        <f>IF(N143="snížená",J143,0)</f>
        <v>0</v>
      </c>
      <c r="BC143" s="159">
        <f>IF(N143="zákl. přenesená",J143,0)</f>
        <v>0</v>
      </c>
      <c r="BD143" s="159">
        <f>IF(N143="sníž. přenesená",J143,0)</f>
        <v>0</v>
      </c>
      <c r="BE143" s="159">
        <f>IF(N143="nulová",J143,0)</f>
        <v>0</v>
      </c>
      <c r="BF143" s="19" t="s">
        <v>74</v>
      </c>
      <c r="BG143" s="159">
        <f>ROUND(I143*H143,2)</f>
        <v>0</v>
      </c>
      <c r="BH143" s="19" t="s">
        <v>154</v>
      </c>
      <c r="BI143" s="19" t="s">
        <v>368</v>
      </c>
    </row>
    <row r="144" spans="2:61" s="1" customFormat="1" ht="108" hidden="1" x14ac:dyDescent="0.3">
      <c r="B144" s="33"/>
      <c r="D144" s="171" t="s">
        <v>340</v>
      </c>
      <c r="E144" s="149"/>
      <c r="F144" s="150" t="s">
        <v>341</v>
      </c>
      <c r="G144" s="151"/>
      <c r="H144" s="152"/>
      <c r="I144" s="153"/>
      <c r="J144" s="153"/>
      <c r="K144" s="150"/>
      <c r="L144" s="33"/>
      <c r="M144" s="173"/>
      <c r="N144" s="34"/>
      <c r="O144" s="34"/>
      <c r="P144" s="34"/>
      <c r="Q144" s="34"/>
      <c r="R144" s="34"/>
      <c r="S144" s="34"/>
      <c r="T144" s="62"/>
      <c r="AP144" s="19" t="s">
        <v>340</v>
      </c>
      <c r="AQ144" s="19" t="s">
        <v>76</v>
      </c>
    </row>
    <row r="145" spans="2:61" s="1" customFormat="1" ht="38.25" customHeight="1" x14ac:dyDescent="0.3">
      <c r="B145" s="147"/>
      <c r="C145" s="163" t="s">
        <v>369</v>
      </c>
      <c r="D145" s="163" t="s">
        <v>335</v>
      </c>
      <c r="E145" s="149" t="s">
        <v>370</v>
      </c>
      <c r="F145" s="150" t="s">
        <v>371</v>
      </c>
      <c r="G145" s="151" t="s">
        <v>338</v>
      </c>
      <c r="H145" s="152">
        <v>40</v>
      </c>
      <c r="I145" s="153"/>
      <c r="J145" s="153"/>
      <c r="K145" s="150"/>
      <c r="L145" s="33"/>
      <c r="M145" s="169" t="s">
        <v>5</v>
      </c>
      <c r="N145" s="170" t="s">
        <v>37</v>
      </c>
      <c r="O145" s="161">
        <v>0.93300000000000005</v>
      </c>
      <c r="P145" s="161">
        <f>O145*H145</f>
        <v>37.32</v>
      </c>
      <c r="Q145" s="161">
        <v>1.6140000000000002E-2</v>
      </c>
      <c r="R145" s="161">
        <f>Q145*H145</f>
        <v>0.64560000000000006</v>
      </c>
      <c r="S145" s="161">
        <v>0</v>
      </c>
      <c r="T145" s="162">
        <f>S145*H145</f>
        <v>0</v>
      </c>
      <c r="AN145" s="19" t="s">
        <v>154</v>
      </c>
      <c r="AP145" s="19" t="s">
        <v>335</v>
      </c>
      <c r="AQ145" s="19" t="s">
        <v>76</v>
      </c>
      <c r="AU145" s="19" t="s">
        <v>146</v>
      </c>
      <c r="BA145" s="159">
        <f>IF(N145="základní",J145,0)</f>
        <v>0</v>
      </c>
      <c r="BB145" s="159">
        <f>IF(N145="snížená",J145,0)</f>
        <v>0</v>
      </c>
      <c r="BC145" s="159">
        <f>IF(N145="zákl. přenesená",J145,0)</f>
        <v>0</v>
      </c>
      <c r="BD145" s="159">
        <f>IF(N145="sníž. přenesená",J145,0)</f>
        <v>0</v>
      </c>
      <c r="BE145" s="159">
        <f>IF(N145="nulová",J145,0)</f>
        <v>0</v>
      </c>
      <c r="BF145" s="19" t="s">
        <v>74</v>
      </c>
      <c r="BG145" s="159">
        <f>ROUND(I145*H145,2)</f>
        <v>0</v>
      </c>
      <c r="BH145" s="19" t="s">
        <v>154</v>
      </c>
      <c r="BI145" s="19" t="s">
        <v>372</v>
      </c>
    </row>
    <row r="146" spans="2:61" s="1" customFormat="1" ht="94.5" hidden="1" x14ac:dyDescent="0.3">
      <c r="B146" s="33"/>
      <c r="D146" s="171" t="s">
        <v>340</v>
      </c>
      <c r="F146" s="172" t="s">
        <v>341</v>
      </c>
      <c r="L146" s="33"/>
      <c r="M146" s="173"/>
      <c r="N146" s="34"/>
      <c r="O146" s="34"/>
      <c r="P146" s="34"/>
      <c r="Q146" s="34"/>
      <c r="R146" s="34"/>
      <c r="S146" s="34"/>
      <c r="T146" s="62"/>
      <c r="AP146" s="19" t="s">
        <v>340</v>
      </c>
      <c r="AQ146" s="19" t="s">
        <v>76</v>
      </c>
    </row>
    <row r="147" spans="2:61" s="1" customFormat="1" ht="39.950000000000003" customHeight="1" x14ac:dyDescent="0.3">
      <c r="B147" s="147"/>
      <c r="C147" s="148" t="s">
        <v>373</v>
      </c>
      <c r="D147" s="148" t="s">
        <v>149</v>
      </c>
      <c r="E147" s="149" t="s">
        <v>374</v>
      </c>
      <c r="F147" s="150" t="s">
        <v>375</v>
      </c>
      <c r="G147" s="151" t="s">
        <v>152</v>
      </c>
      <c r="H147" s="152">
        <v>10</v>
      </c>
      <c r="I147" s="153"/>
      <c r="J147" s="153"/>
      <c r="K147" s="150"/>
      <c r="L147" s="154"/>
      <c r="M147" s="155" t="s">
        <v>5</v>
      </c>
      <c r="N147" s="160" t="s">
        <v>37</v>
      </c>
      <c r="O147" s="161">
        <v>0</v>
      </c>
      <c r="P147" s="161">
        <f t="shared" ref="P147:P158" si="18">O147*H147</f>
        <v>0</v>
      </c>
      <c r="Q147" s="161">
        <v>0</v>
      </c>
      <c r="R147" s="161">
        <f t="shared" ref="R147:R158" si="19">Q147*H147</f>
        <v>0</v>
      </c>
      <c r="S147" s="161">
        <v>0</v>
      </c>
      <c r="T147" s="162">
        <f t="shared" ref="T147:T158" si="20">S147*H147</f>
        <v>0</v>
      </c>
      <c r="AN147" s="19" t="s">
        <v>153</v>
      </c>
      <c r="AP147" s="19" t="s">
        <v>149</v>
      </c>
      <c r="AQ147" s="19" t="s">
        <v>76</v>
      </c>
      <c r="AU147" s="19" t="s">
        <v>146</v>
      </c>
      <c r="BA147" s="159">
        <f t="shared" ref="BA147:BA158" si="21">IF(N147="základní",J147,0)</f>
        <v>0</v>
      </c>
      <c r="BB147" s="159">
        <f t="shared" ref="BB147:BB158" si="22">IF(N147="snížená",J147,0)</f>
        <v>0</v>
      </c>
      <c r="BC147" s="159">
        <f t="shared" ref="BC147:BC158" si="23">IF(N147="zákl. přenesená",J147,0)</f>
        <v>0</v>
      </c>
      <c r="BD147" s="159">
        <f t="shared" ref="BD147:BD158" si="24">IF(N147="sníž. přenesená",J147,0)</f>
        <v>0</v>
      </c>
      <c r="BE147" s="159">
        <f t="shared" ref="BE147:BE158" si="25">IF(N147="nulová",J147,0)</f>
        <v>0</v>
      </c>
      <c r="BF147" s="19" t="s">
        <v>74</v>
      </c>
      <c r="BG147" s="159">
        <f t="shared" ref="BG147:BG158" si="26">ROUND(I147*H147,2)</f>
        <v>0</v>
      </c>
      <c r="BH147" s="19" t="s">
        <v>154</v>
      </c>
      <c r="BI147" s="19" t="s">
        <v>376</v>
      </c>
    </row>
    <row r="148" spans="2:61" s="1" customFormat="1" ht="39.950000000000003" customHeight="1" x14ac:dyDescent="0.3">
      <c r="B148" s="147"/>
      <c r="C148" s="148" t="s">
        <v>377</v>
      </c>
      <c r="D148" s="148" t="s">
        <v>149</v>
      </c>
      <c r="E148" s="149" t="s">
        <v>378</v>
      </c>
      <c r="F148" s="150" t="s">
        <v>379</v>
      </c>
      <c r="G148" s="151" t="s">
        <v>152</v>
      </c>
      <c r="H148" s="152">
        <v>6</v>
      </c>
      <c r="I148" s="153"/>
      <c r="J148" s="153"/>
      <c r="K148" s="150"/>
      <c r="L148" s="154"/>
      <c r="M148" s="155" t="s">
        <v>5</v>
      </c>
      <c r="N148" s="160" t="s">
        <v>37</v>
      </c>
      <c r="O148" s="161">
        <v>0</v>
      </c>
      <c r="P148" s="161">
        <f t="shared" si="18"/>
        <v>0</v>
      </c>
      <c r="Q148" s="161">
        <v>0</v>
      </c>
      <c r="R148" s="161">
        <f t="shared" si="19"/>
        <v>0</v>
      </c>
      <c r="S148" s="161">
        <v>0</v>
      </c>
      <c r="T148" s="162">
        <f t="shared" si="20"/>
        <v>0</v>
      </c>
      <c r="AN148" s="19" t="s">
        <v>153</v>
      </c>
      <c r="AP148" s="19" t="s">
        <v>149</v>
      </c>
      <c r="AQ148" s="19" t="s">
        <v>76</v>
      </c>
      <c r="AU148" s="19" t="s">
        <v>146</v>
      </c>
      <c r="BA148" s="159">
        <f t="shared" si="21"/>
        <v>0</v>
      </c>
      <c r="BB148" s="159">
        <f t="shared" si="22"/>
        <v>0</v>
      </c>
      <c r="BC148" s="159">
        <f t="shared" si="23"/>
        <v>0</v>
      </c>
      <c r="BD148" s="159">
        <f t="shared" si="24"/>
        <v>0</v>
      </c>
      <c r="BE148" s="159">
        <f t="shared" si="25"/>
        <v>0</v>
      </c>
      <c r="BF148" s="19" t="s">
        <v>74</v>
      </c>
      <c r="BG148" s="159">
        <f t="shared" si="26"/>
        <v>0</v>
      </c>
      <c r="BH148" s="19" t="s">
        <v>154</v>
      </c>
      <c r="BI148" s="19" t="s">
        <v>380</v>
      </c>
    </row>
    <row r="149" spans="2:61" s="1" customFormat="1" ht="39.950000000000003" customHeight="1" x14ac:dyDescent="0.3">
      <c r="B149" s="147"/>
      <c r="C149" s="148" t="s">
        <v>381</v>
      </c>
      <c r="D149" s="148" t="s">
        <v>149</v>
      </c>
      <c r="E149" s="149" t="s">
        <v>382</v>
      </c>
      <c r="F149" s="150" t="s">
        <v>383</v>
      </c>
      <c r="G149" s="151" t="s">
        <v>176</v>
      </c>
      <c r="H149" s="152">
        <v>42</v>
      </c>
      <c r="I149" s="153"/>
      <c r="J149" s="153"/>
      <c r="K149" s="150"/>
      <c r="L149" s="154"/>
      <c r="M149" s="155" t="s">
        <v>5</v>
      </c>
      <c r="N149" s="160" t="s">
        <v>37</v>
      </c>
      <c r="O149" s="161">
        <v>0</v>
      </c>
      <c r="P149" s="161">
        <f t="shared" si="18"/>
        <v>0</v>
      </c>
      <c r="Q149" s="161">
        <v>0</v>
      </c>
      <c r="R149" s="161">
        <f t="shared" si="19"/>
        <v>0</v>
      </c>
      <c r="S149" s="161">
        <v>0</v>
      </c>
      <c r="T149" s="162">
        <f t="shared" si="20"/>
        <v>0</v>
      </c>
      <c r="AN149" s="19" t="s">
        <v>153</v>
      </c>
      <c r="AP149" s="19" t="s">
        <v>149</v>
      </c>
      <c r="AQ149" s="19" t="s">
        <v>76</v>
      </c>
      <c r="AU149" s="19" t="s">
        <v>146</v>
      </c>
      <c r="BA149" s="159">
        <f t="shared" si="21"/>
        <v>0</v>
      </c>
      <c r="BB149" s="159">
        <f t="shared" si="22"/>
        <v>0</v>
      </c>
      <c r="BC149" s="159">
        <f t="shared" si="23"/>
        <v>0</v>
      </c>
      <c r="BD149" s="159">
        <f t="shared" si="24"/>
        <v>0</v>
      </c>
      <c r="BE149" s="159">
        <f t="shared" si="25"/>
        <v>0</v>
      </c>
      <c r="BF149" s="19" t="s">
        <v>74</v>
      </c>
      <c r="BG149" s="159">
        <f t="shared" si="26"/>
        <v>0</v>
      </c>
      <c r="BH149" s="19" t="s">
        <v>154</v>
      </c>
      <c r="BI149" s="19" t="s">
        <v>384</v>
      </c>
    </row>
    <row r="150" spans="2:61" s="1" customFormat="1" ht="39.950000000000003" customHeight="1" x14ac:dyDescent="0.3">
      <c r="B150" s="147"/>
      <c r="C150" s="148" t="s">
        <v>385</v>
      </c>
      <c r="D150" s="148" t="s">
        <v>149</v>
      </c>
      <c r="E150" s="149" t="s">
        <v>386</v>
      </c>
      <c r="F150" s="150" t="s">
        <v>387</v>
      </c>
      <c r="G150" s="151" t="s">
        <v>176</v>
      </c>
      <c r="H150" s="152">
        <v>33</v>
      </c>
      <c r="I150" s="153"/>
      <c r="J150" s="153"/>
      <c r="K150" s="150"/>
      <c r="L150" s="154"/>
      <c r="M150" s="155" t="s">
        <v>5</v>
      </c>
      <c r="N150" s="160" t="s">
        <v>37</v>
      </c>
      <c r="O150" s="161">
        <v>0</v>
      </c>
      <c r="P150" s="161">
        <f t="shared" si="18"/>
        <v>0</v>
      </c>
      <c r="Q150" s="161">
        <v>0</v>
      </c>
      <c r="R150" s="161">
        <f t="shared" si="19"/>
        <v>0</v>
      </c>
      <c r="S150" s="161">
        <v>0</v>
      </c>
      <c r="T150" s="162">
        <f t="shared" si="20"/>
        <v>0</v>
      </c>
      <c r="AN150" s="19" t="s">
        <v>153</v>
      </c>
      <c r="AP150" s="19" t="s">
        <v>149</v>
      </c>
      <c r="AQ150" s="19" t="s">
        <v>76</v>
      </c>
      <c r="AU150" s="19" t="s">
        <v>146</v>
      </c>
      <c r="BA150" s="159">
        <f t="shared" si="21"/>
        <v>0</v>
      </c>
      <c r="BB150" s="159">
        <f t="shared" si="22"/>
        <v>0</v>
      </c>
      <c r="BC150" s="159">
        <f t="shared" si="23"/>
        <v>0</v>
      </c>
      <c r="BD150" s="159">
        <f t="shared" si="24"/>
        <v>0</v>
      </c>
      <c r="BE150" s="159">
        <f t="shared" si="25"/>
        <v>0</v>
      </c>
      <c r="BF150" s="19" t="s">
        <v>74</v>
      </c>
      <c r="BG150" s="159">
        <f t="shared" si="26"/>
        <v>0</v>
      </c>
      <c r="BH150" s="19" t="s">
        <v>154</v>
      </c>
      <c r="BI150" s="19" t="s">
        <v>388</v>
      </c>
    </row>
    <row r="151" spans="2:61" s="1" customFormat="1" ht="39.950000000000003" customHeight="1" x14ac:dyDescent="0.3">
      <c r="B151" s="147"/>
      <c r="C151" s="148" t="s">
        <v>389</v>
      </c>
      <c r="D151" s="148" t="s">
        <v>149</v>
      </c>
      <c r="E151" s="149" t="s">
        <v>390</v>
      </c>
      <c r="F151" s="150" t="s">
        <v>391</v>
      </c>
      <c r="G151" s="151" t="s">
        <v>176</v>
      </c>
      <c r="H151" s="152">
        <v>80</v>
      </c>
      <c r="I151" s="153"/>
      <c r="J151" s="153"/>
      <c r="K151" s="150"/>
      <c r="L151" s="154"/>
      <c r="M151" s="155" t="s">
        <v>5</v>
      </c>
      <c r="N151" s="160" t="s">
        <v>37</v>
      </c>
      <c r="O151" s="161">
        <v>0</v>
      </c>
      <c r="P151" s="161">
        <f t="shared" si="18"/>
        <v>0</v>
      </c>
      <c r="Q151" s="161">
        <v>0</v>
      </c>
      <c r="R151" s="161">
        <f t="shared" si="19"/>
        <v>0</v>
      </c>
      <c r="S151" s="161">
        <v>0</v>
      </c>
      <c r="T151" s="162">
        <f t="shared" si="20"/>
        <v>0</v>
      </c>
      <c r="AN151" s="19" t="s">
        <v>153</v>
      </c>
      <c r="AP151" s="19" t="s">
        <v>149</v>
      </c>
      <c r="AQ151" s="19" t="s">
        <v>76</v>
      </c>
      <c r="AU151" s="19" t="s">
        <v>146</v>
      </c>
      <c r="BA151" s="159">
        <f t="shared" si="21"/>
        <v>0</v>
      </c>
      <c r="BB151" s="159">
        <f t="shared" si="22"/>
        <v>0</v>
      </c>
      <c r="BC151" s="159">
        <f t="shared" si="23"/>
        <v>0</v>
      </c>
      <c r="BD151" s="159">
        <f t="shared" si="24"/>
        <v>0</v>
      </c>
      <c r="BE151" s="159">
        <f t="shared" si="25"/>
        <v>0</v>
      </c>
      <c r="BF151" s="19" t="s">
        <v>74</v>
      </c>
      <c r="BG151" s="159">
        <f t="shared" si="26"/>
        <v>0</v>
      </c>
      <c r="BH151" s="19" t="s">
        <v>154</v>
      </c>
      <c r="BI151" s="19" t="s">
        <v>392</v>
      </c>
    </row>
    <row r="152" spans="2:61" s="1" customFormat="1" ht="39.950000000000003" customHeight="1" x14ac:dyDescent="0.3">
      <c r="B152" s="147"/>
      <c r="C152" s="148" t="s">
        <v>393</v>
      </c>
      <c r="D152" s="148" t="s">
        <v>149</v>
      </c>
      <c r="E152" s="149" t="s">
        <v>394</v>
      </c>
      <c r="F152" s="150" t="s">
        <v>395</v>
      </c>
      <c r="G152" s="151" t="s">
        <v>176</v>
      </c>
      <c r="H152" s="152">
        <v>44</v>
      </c>
      <c r="I152" s="153"/>
      <c r="J152" s="153"/>
      <c r="K152" s="150"/>
      <c r="L152" s="154"/>
      <c r="M152" s="155" t="s">
        <v>5</v>
      </c>
      <c r="N152" s="160" t="s">
        <v>37</v>
      </c>
      <c r="O152" s="161">
        <v>0</v>
      </c>
      <c r="P152" s="161">
        <f t="shared" si="18"/>
        <v>0</v>
      </c>
      <c r="Q152" s="161">
        <v>0</v>
      </c>
      <c r="R152" s="161">
        <f t="shared" si="19"/>
        <v>0</v>
      </c>
      <c r="S152" s="161">
        <v>0</v>
      </c>
      <c r="T152" s="162">
        <f t="shared" si="20"/>
        <v>0</v>
      </c>
      <c r="AN152" s="19" t="s">
        <v>153</v>
      </c>
      <c r="AP152" s="19" t="s">
        <v>149</v>
      </c>
      <c r="AQ152" s="19" t="s">
        <v>76</v>
      </c>
      <c r="AU152" s="19" t="s">
        <v>146</v>
      </c>
      <c r="BA152" s="159">
        <f t="shared" si="21"/>
        <v>0</v>
      </c>
      <c r="BB152" s="159">
        <f t="shared" si="22"/>
        <v>0</v>
      </c>
      <c r="BC152" s="159">
        <f t="shared" si="23"/>
        <v>0</v>
      </c>
      <c r="BD152" s="159">
        <f t="shared" si="24"/>
        <v>0</v>
      </c>
      <c r="BE152" s="159">
        <f t="shared" si="25"/>
        <v>0</v>
      </c>
      <c r="BF152" s="19" t="s">
        <v>74</v>
      </c>
      <c r="BG152" s="159">
        <f t="shared" si="26"/>
        <v>0</v>
      </c>
      <c r="BH152" s="19" t="s">
        <v>154</v>
      </c>
      <c r="BI152" s="19" t="s">
        <v>396</v>
      </c>
    </row>
    <row r="153" spans="2:61" s="1" customFormat="1" ht="39.950000000000003" customHeight="1" x14ac:dyDescent="0.3">
      <c r="B153" s="147"/>
      <c r="C153" s="148" t="s">
        <v>397</v>
      </c>
      <c r="D153" s="148" t="s">
        <v>149</v>
      </c>
      <c r="E153" s="149" t="s">
        <v>398</v>
      </c>
      <c r="F153" s="150" t="s">
        <v>399</v>
      </c>
      <c r="G153" s="151" t="s">
        <v>176</v>
      </c>
      <c r="H153" s="152">
        <v>27</v>
      </c>
      <c r="I153" s="153"/>
      <c r="J153" s="153"/>
      <c r="K153" s="150"/>
      <c r="L153" s="154"/>
      <c r="M153" s="155" t="s">
        <v>5</v>
      </c>
      <c r="N153" s="160" t="s">
        <v>37</v>
      </c>
      <c r="O153" s="161">
        <v>0</v>
      </c>
      <c r="P153" s="161">
        <f t="shared" si="18"/>
        <v>0</v>
      </c>
      <c r="Q153" s="161">
        <v>0</v>
      </c>
      <c r="R153" s="161">
        <f t="shared" si="19"/>
        <v>0</v>
      </c>
      <c r="S153" s="161">
        <v>0</v>
      </c>
      <c r="T153" s="162">
        <f t="shared" si="20"/>
        <v>0</v>
      </c>
      <c r="AN153" s="19" t="s">
        <v>153</v>
      </c>
      <c r="AP153" s="19" t="s">
        <v>149</v>
      </c>
      <c r="AQ153" s="19" t="s">
        <v>76</v>
      </c>
      <c r="AU153" s="19" t="s">
        <v>146</v>
      </c>
      <c r="BA153" s="159">
        <f t="shared" si="21"/>
        <v>0</v>
      </c>
      <c r="BB153" s="159">
        <f t="shared" si="22"/>
        <v>0</v>
      </c>
      <c r="BC153" s="159">
        <f t="shared" si="23"/>
        <v>0</v>
      </c>
      <c r="BD153" s="159">
        <f t="shared" si="24"/>
        <v>0</v>
      </c>
      <c r="BE153" s="159">
        <f t="shared" si="25"/>
        <v>0</v>
      </c>
      <c r="BF153" s="19" t="s">
        <v>74</v>
      </c>
      <c r="BG153" s="159">
        <f t="shared" si="26"/>
        <v>0</v>
      </c>
      <c r="BH153" s="19" t="s">
        <v>154</v>
      </c>
      <c r="BI153" s="19" t="s">
        <v>400</v>
      </c>
    </row>
    <row r="154" spans="2:61" s="1" customFormat="1" ht="39.950000000000003" customHeight="1" x14ac:dyDescent="0.3">
      <c r="B154" s="147"/>
      <c r="C154" s="148" t="s">
        <v>401</v>
      </c>
      <c r="D154" s="148" t="s">
        <v>149</v>
      </c>
      <c r="E154" s="149" t="s">
        <v>402</v>
      </c>
      <c r="F154" s="150" t="s">
        <v>403</v>
      </c>
      <c r="G154" s="151" t="s">
        <v>176</v>
      </c>
      <c r="H154" s="152">
        <v>24</v>
      </c>
      <c r="I154" s="153"/>
      <c r="J154" s="153"/>
      <c r="K154" s="150"/>
      <c r="L154" s="154"/>
      <c r="M154" s="155" t="s">
        <v>5</v>
      </c>
      <c r="N154" s="160" t="s">
        <v>37</v>
      </c>
      <c r="O154" s="161">
        <v>0</v>
      </c>
      <c r="P154" s="161">
        <f t="shared" si="18"/>
        <v>0</v>
      </c>
      <c r="Q154" s="161">
        <v>0</v>
      </c>
      <c r="R154" s="161">
        <f t="shared" si="19"/>
        <v>0</v>
      </c>
      <c r="S154" s="161">
        <v>0</v>
      </c>
      <c r="T154" s="162">
        <f t="shared" si="20"/>
        <v>0</v>
      </c>
      <c r="AN154" s="19" t="s">
        <v>153</v>
      </c>
      <c r="AP154" s="19" t="s">
        <v>149</v>
      </c>
      <c r="AQ154" s="19" t="s">
        <v>76</v>
      </c>
      <c r="AU154" s="19" t="s">
        <v>146</v>
      </c>
      <c r="BA154" s="159">
        <f t="shared" si="21"/>
        <v>0</v>
      </c>
      <c r="BB154" s="159">
        <f t="shared" si="22"/>
        <v>0</v>
      </c>
      <c r="BC154" s="159">
        <f t="shared" si="23"/>
        <v>0</v>
      </c>
      <c r="BD154" s="159">
        <f t="shared" si="24"/>
        <v>0</v>
      </c>
      <c r="BE154" s="159">
        <f t="shared" si="25"/>
        <v>0</v>
      </c>
      <c r="BF154" s="19" t="s">
        <v>74</v>
      </c>
      <c r="BG154" s="159">
        <f t="shared" si="26"/>
        <v>0</v>
      </c>
      <c r="BH154" s="19" t="s">
        <v>154</v>
      </c>
      <c r="BI154" s="19" t="s">
        <v>404</v>
      </c>
    </row>
    <row r="155" spans="2:61" s="1" customFormat="1" ht="39.950000000000003" customHeight="1" x14ac:dyDescent="0.3">
      <c r="B155" s="147"/>
      <c r="C155" s="148" t="s">
        <v>405</v>
      </c>
      <c r="D155" s="148" t="s">
        <v>149</v>
      </c>
      <c r="E155" s="149" t="s">
        <v>406</v>
      </c>
      <c r="F155" s="150" t="s">
        <v>407</v>
      </c>
      <c r="G155" s="151" t="s">
        <v>176</v>
      </c>
      <c r="H155" s="152">
        <v>21</v>
      </c>
      <c r="I155" s="153"/>
      <c r="J155" s="153"/>
      <c r="K155" s="150"/>
      <c r="L155" s="154"/>
      <c r="M155" s="155" t="s">
        <v>5</v>
      </c>
      <c r="N155" s="160" t="s">
        <v>37</v>
      </c>
      <c r="O155" s="161">
        <v>0</v>
      </c>
      <c r="P155" s="161">
        <f t="shared" si="18"/>
        <v>0</v>
      </c>
      <c r="Q155" s="161">
        <v>0</v>
      </c>
      <c r="R155" s="161">
        <f t="shared" si="19"/>
        <v>0</v>
      </c>
      <c r="S155" s="161">
        <v>0</v>
      </c>
      <c r="T155" s="162">
        <f t="shared" si="20"/>
        <v>0</v>
      </c>
      <c r="AN155" s="19" t="s">
        <v>153</v>
      </c>
      <c r="AP155" s="19" t="s">
        <v>149</v>
      </c>
      <c r="AQ155" s="19" t="s">
        <v>76</v>
      </c>
      <c r="AU155" s="19" t="s">
        <v>146</v>
      </c>
      <c r="BA155" s="159">
        <f t="shared" si="21"/>
        <v>0</v>
      </c>
      <c r="BB155" s="159">
        <f t="shared" si="22"/>
        <v>0</v>
      </c>
      <c r="BC155" s="159">
        <f t="shared" si="23"/>
        <v>0</v>
      </c>
      <c r="BD155" s="159">
        <f t="shared" si="24"/>
        <v>0</v>
      </c>
      <c r="BE155" s="159">
        <f t="shared" si="25"/>
        <v>0</v>
      </c>
      <c r="BF155" s="19" t="s">
        <v>74</v>
      </c>
      <c r="BG155" s="159">
        <f t="shared" si="26"/>
        <v>0</v>
      </c>
      <c r="BH155" s="19" t="s">
        <v>154</v>
      </c>
      <c r="BI155" s="19" t="s">
        <v>408</v>
      </c>
    </row>
    <row r="156" spans="2:61" s="1" customFormat="1" ht="39.950000000000003" customHeight="1" x14ac:dyDescent="0.3">
      <c r="B156" s="147"/>
      <c r="C156" s="148" t="s">
        <v>409</v>
      </c>
      <c r="D156" s="148" t="s">
        <v>149</v>
      </c>
      <c r="E156" s="149" t="s">
        <v>410</v>
      </c>
      <c r="F156" s="150" t="s">
        <v>411</v>
      </c>
      <c r="G156" s="151" t="s">
        <v>176</v>
      </c>
      <c r="H156" s="152">
        <v>30</v>
      </c>
      <c r="I156" s="153"/>
      <c r="J156" s="153"/>
      <c r="K156" s="150"/>
      <c r="L156" s="154"/>
      <c r="M156" s="155" t="s">
        <v>5</v>
      </c>
      <c r="N156" s="160" t="s">
        <v>37</v>
      </c>
      <c r="O156" s="161">
        <v>0</v>
      </c>
      <c r="P156" s="161">
        <f t="shared" si="18"/>
        <v>0</v>
      </c>
      <c r="Q156" s="161">
        <v>0</v>
      </c>
      <c r="R156" s="161">
        <f t="shared" si="19"/>
        <v>0</v>
      </c>
      <c r="S156" s="161">
        <v>0</v>
      </c>
      <c r="T156" s="162">
        <f t="shared" si="20"/>
        <v>0</v>
      </c>
      <c r="AN156" s="19" t="s">
        <v>153</v>
      </c>
      <c r="AP156" s="19" t="s">
        <v>149</v>
      </c>
      <c r="AQ156" s="19" t="s">
        <v>76</v>
      </c>
      <c r="AU156" s="19" t="s">
        <v>146</v>
      </c>
      <c r="BA156" s="159">
        <f t="shared" si="21"/>
        <v>0</v>
      </c>
      <c r="BB156" s="159">
        <f t="shared" si="22"/>
        <v>0</v>
      </c>
      <c r="BC156" s="159">
        <f t="shared" si="23"/>
        <v>0</v>
      </c>
      <c r="BD156" s="159">
        <f t="shared" si="24"/>
        <v>0</v>
      </c>
      <c r="BE156" s="159">
        <f t="shared" si="25"/>
        <v>0</v>
      </c>
      <c r="BF156" s="19" t="s">
        <v>74</v>
      </c>
      <c r="BG156" s="159">
        <f t="shared" si="26"/>
        <v>0</v>
      </c>
      <c r="BH156" s="19" t="s">
        <v>154</v>
      </c>
      <c r="BI156" s="19" t="s">
        <v>412</v>
      </c>
    </row>
    <row r="157" spans="2:61" s="1" customFormat="1" ht="39.950000000000003" customHeight="1" x14ac:dyDescent="0.3">
      <c r="B157" s="147"/>
      <c r="C157" s="148" t="s">
        <v>413</v>
      </c>
      <c r="D157" s="148" t="s">
        <v>149</v>
      </c>
      <c r="E157" s="149" t="s">
        <v>414</v>
      </c>
      <c r="F157" s="150" t="s">
        <v>415</v>
      </c>
      <c r="G157" s="151" t="s">
        <v>176</v>
      </c>
      <c r="H157" s="152">
        <v>40</v>
      </c>
      <c r="I157" s="153"/>
      <c r="J157" s="153"/>
      <c r="K157" s="150"/>
      <c r="L157" s="154"/>
      <c r="M157" s="155" t="s">
        <v>5</v>
      </c>
      <c r="N157" s="160" t="s">
        <v>37</v>
      </c>
      <c r="O157" s="161">
        <v>0</v>
      </c>
      <c r="P157" s="161">
        <f t="shared" si="18"/>
        <v>0</v>
      </c>
      <c r="Q157" s="161">
        <v>0</v>
      </c>
      <c r="R157" s="161">
        <f t="shared" si="19"/>
        <v>0</v>
      </c>
      <c r="S157" s="161">
        <v>0</v>
      </c>
      <c r="T157" s="162">
        <f t="shared" si="20"/>
        <v>0</v>
      </c>
      <c r="AN157" s="19" t="s">
        <v>153</v>
      </c>
      <c r="AP157" s="19" t="s">
        <v>149</v>
      </c>
      <c r="AQ157" s="19" t="s">
        <v>76</v>
      </c>
      <c r="AU157" s="19" t="s">
        <v>146</v>
      </c>
      <c r="BA157" s="159">
        <f t="shared" si="21"/>
        <v>0</v>
      </c>
      <c r="BB157" s="159">
        <f t="shared" si="22"/>
        <v>0</v>
      </c>
      <c r="BC157" s="159">
        <f t="shared" si="23"/>
        <v>0</v>
      </c>
      <c r="BD157" s="159">
        <f t="shared" si="24"/>
        <v>0</v>
      </c>
      <c r="BE157" s="159">
        <f t="shared" si="25"/>
        <v>0</v>
      </c>
      <c r="BF157" s="19" t="s">
        <v>74</v>
      </c>
      <c r="BG157" s="159">
        <f t="shared" si="26"/>
        <v>0</v>
      </c>
      <c r="BH157" s="19" t="s">
        <v>154</v>
      </c>
      <c r="BI157" s="19" t="s">
        <v>416</v>
      </c>
    </row>
    <row r="158" spans="2:61" s="1" customFormat="1" ht="39.950000000000003" customHeight="1" x14ac:dyDescent="0.3">
      <c r="B158" s="147"/>
      <c r="C158" s="148" t="s">
        <v>417</v>
      </c>
      <c r="D158" s="148" t="s">
        <v>149</v>
      </c>
      <c r="E158" s="149" t="s">
        <v>418</v>
      </c>
      <c r="F158" s="150" t="s">
        <v>419</v>
      </c>
      <c r="G158" s="151" t="s">
        <v>152</v>
      </c>
      <c r="H158" s="152">
        <v>22</v>
      </c>
      <c r="I158" s="153"/>
      <c r="J158" s="153"/>
      <c r="K158" s="150"/>
      <c r="L158" s="154"/>
      <c r="M158" s="155" t="s">
        <v>5</v>
      </c>
      <c r="N158" s="160" t="s">
        <v>37</v>
      </c>
      <c r="O158" s="161">
        <v>0</v>
      </c>
      <c r="P158" s="161">
        <f t="shared" si="18"/>
        <v>0</v>
      </c>
      <c r="Q158" s="161">
        <v>0</v>
      </c>
      <c r="R158" s="161">
        <f t="shared" si="19"/>
        <v>0</v>
      </c>
      <c r="S158" s="161">
        <v>0</v>
      </c>
      <c r="T158" s="162">
        <f t="shared" si="20"/>
        <v>0</v>
      </c>
      <c r="AN158" s="19" t="s">
        <v>153</v>
      </c>
      <c r="AP158" s="19" t="s">
        <v>149</v>
      </c>
      <c r="AQ158" s="19" t="s">
        <v>76</v>
      </c>
      <c r="AU158" s="19" t="s">
        <v>146</v>
      </c>
      <c r="BA158" s="159">
        <f t="shared" si="21"/>
        <v>0</v>
      </c>
      <c r="BB158" s="159">
        <f t="shared" si="22"/>
        <v>0</v>
      </c>
      <c r="BC158" s="159">
        <f t="shared" si="23"/>
        <v>0</v>
      </c>
      <c r="BD158" s="159">
        <f t="shared" si="24"/>
        <v>0</v>
      </c>
      <c r="BE158" s="159">
        <f t="shared" si="25"/>
        <v>0</v>
      </c>
      <c r="BF158" s="19" t="s">
        <v>74</v>
      </c>
      <c r="BG158" s="159">
        <f t="shared" si="26"/>
        <v>0</v>
      </c>
      <c r="BH158" s="19" t="s">
        <v>154</v>
      </c>
      <c r="BI158" s="19" t="s">
        <v>420</v>
      </c>
    </row>
    <row r="159" spans="2:61" s="10" customFormat="1" ht="29.85" customHeight="1" x14ac:dyDescent="0.3">
      <c r="B159" s="135"/>
      <c r="D159" s="136" t="s">
        <v>65</v>
      </c>
      <c r="E159" s="145" t="s">
        <v>421</v>
      </c>
      <c r="F159" s="145" t="s">
        <v>422</v>
      </c>
      <c r="J159" s="146"/>
      <c r="L159" s="135"/>
      <c r="M159" s="139"/>
      <c r="N159" s="140"/>
      <c r="O159" s="140"/>
      <c r="P159" s="141">
        <f>SUM(P160:P177)</f>
        <v>21.578000000000003</v>
      </c>
      <c r="Q159" s="140"/>
      <c r="R159" s="141">
        <f>SUM(R160:R177)</f>
        <v>0.32362000000000002</v>
      </c>
      <c r="S159" s="140"/>
      <c r="T159" s="142">
        <f>SUM(T160:T177)</f>
        <v>0</v>
      </c>
      <c r="AN159" s="136" t="s">
        <v>76</v>
      </c>
      <c r="AP159" s="143" t="s">
        <v>65</v>
      </c>
      <c r="AQ159" s="143" t="s">
        <v>74</v>
      </c>
      <c r="AU159" s="136" t="s">
        <v>146</v>
      </c>
      <c r="BG159" s="144">
        <f>SUM(BG160:BG177)</f>
        <v>0</v>
      </c>
    </row>
    <row r="160" spans="2:61" s="1" customFormat="1" ht="16.5" customHeight="1" x14ac:dyDescent="0.3">
      <c r="B160" s="147"/>
      <c r="C160" s="163" t="s">
        <v>423</v>
      </c>
      <c r="D160" s="163" t="s">
        <v>335</v>
      </c>
      <c r="E160" s="164" t="s">
        <v>424</v>
      </c>
      <c r="F160" s="165" t="s">
        <v>425</v>
      </c>
      <c r="G160" s="166" t="s">
        <v>152</v>
      </c>
      <c r="H160" s="167">
        <v>2</v>
      </c>
      <c r="I160" s="168"/>
      <c r="J160" s="168"/>
      <c r="K160" s="165"/>
      <c r="L160" s="33"/>
      <c r="M160" s="169" t="s">
        <v>5</v>
      </c>
      <c r="N160" s="170" t="s">
        <v>37</v>
      </c>
      <c r="O160" s="161">
        <v>0.59299999999999997</v>
      </c>
      <c r="P160" s="161">
        <f t="shared" ref="P160:P176" si="27">O160*H160</f>
        <v>1.1859999999999999</v>
      </c>
      <c r="Q160" s="161">
        <v>6.1700000000000001E-3</v>
      </c>
      <c r="R160" s="161">
        <f t="shared" ref="R160:R176" si="28">Q160*H160</f>
        <v>1.234E-2</v>
      </c>
      <c r="S160" s="161">
        <v>0</v>
      </c>
      <c r="T160" s="162">
        <f t="shared" ref="T160:T176" si="29">S160*H160</f>
        <v>0</v>
      </c>
      <c r="AN160" s="19" t="s">
        <v>154</v>
      </c>
      <c r="AP160" s="19" t="s">
        <v>335</v>
      </c>
      <c r="AQ160" s="19" t="s">
        <v>76</v>
      </c>
      <c r="AU160" s="19" t="s">
        <v>146</v>
      </c>
      <c r="BA160" s="159">
        <f t="shared" ref="BA160:BA176" si="30">IF(N160="základní",J160,0)</f>
        <v>0</v>
      </c>
      <c r="BB160" s="159">
        <f t="shared" ref="BB160:BB176" si="31">IF(N160="snížená",J160,0)</f>
        <v>0</v>
      </c>
      <c r="BC160" s="159">
        <f t="shared" ref="BC160:BC176" si="32">IF(N160="zákl. přenesená",J160,0)</f>
        <v>0</v>
      </c>
      <c r="BD160" s="159">
        <f t="shared" ref="BD160:BD176" si="33">IF(N160="sníž. přenesená",J160,0)</f>
        <v>0</v>
      </c>
      <c r="BE160" s="159">
        <f t="shared" ref="BE160:BE176" si="34">IF(N160="nulová",J160,0)</f>
        <v>0</v>
      </c>
      <c r="BF160" s="19" t="s">
        <v>74</v>
      </c>
      <c r="BG160" s="159">
        <f t="shared" ref="BG160:BG176" si="35">ROUND(I160*H160,2)</f>
        <v>0</v>
      </c>
      <c r="BH160" s="19" t="s">
        <v>154</v>
      </c>
      <c r="BI160" s="19" t="s">
        <v>426</v>
      </c>
    </row>
    <row r="161" spans="2:61" s="1" customFormat="1" ht="16.5" customHeight="1" x14ac:dyDescent="0.3">
      <c r="B161" s="147"/>
      <c r="C161" s="163" t="s">
        <v>427</v>
      </c>
      <c r="D161" s="163" t="s">
        <v>335</v>
      </c>
      <c r="E161" s="164" t="s">
        <v>428</v>
      </c>
      <c r="F161" s="165" t="s">
        <v>429</v>
      </c>
      <c r="G161" s="166" t="s">
        <v>152</v>
      </c>
      <c r="H161" s="167">
        <v>2</v>
      </c>
      <c r="I161" s="168"/>
      <c r="J161" s="168"/>
      <c r="K161" s="165"/>
      <c r="L161" s="33"/>
      <c r="M161" s="169" t="s">
        <v>5</v>
      </c>
      <c r="N161" s="170" t="s">
        <v>37</v>
      </c>
      <c r="O161" s="161">
        <v>0.75900000000000001</v>
      </c>
      <c r="P161" s="161">
        <f t="shared" si="27"/>
        <v>1.518</v>
      </c>
      <c r="Q161" s="161">
        <v>8.0400000000000003E-3</v>
      </c>
      <c r="R161" s="161">
        <f t="shared" si="28"/>
        <v>1.6080000000000001E-2</v>
      </c>
      <c r="S161" s="161">
        <v>0</v>
      </c>
      <c r="T161" s="162">
        <f t="shared" si="29"/>
        <v>0</v>
      </c>
      <c r="AN161" s="19" t="s">
        <v>154</v>
      </c>
      <c r="AP161" s="19" t="s">
        <v>335</v>
      </c>
      <c r="AQ161" s="19" t="s">
        <v>76</v>
      </c>
      <c r="AU161" s="19" t="s">
        <v>146</v>
      </c>
      <c r="BA161" s="159">
        <f t="shared" si="30"/>
        <v>0</v>
      </c>
      <c r="BB161" s="159">
        <f t="shared" si="31"/>
        <v>0</v>
      </c>
      <c r="BC161" s="159">
        <f t="shared" si="32"/>
        <v>0</v>
      </c>
      <c r="BD161" s="159">
        <f t="shared" si="33"/>
        <v>0</v>
      </c>
      <c r="BE161" s="159">
        <f t="shared" si="34"/>
        <v>0</v>
      </c>
      <c r="BF161" s="19" t="s">
        <v>74</v>
      </c>
      <c r="BG161" s="159">
        <f t="shared" si="35"/>
        <v>0</v>
      </c>
      <c r="BH161" s="19" t="s">
        <v>154</v>
      </c>
      <c r="BI161" s="19" t="s">
        <v>430</v>
      </c>
    </row>
    <row r="162" spans="2:61" s="1" customFormat="1" ht="16.5" customHeight="1" x14ac:dyDescent="0.3">
      <c r="B162" s="147"/>
      <c r="C162" s="163" t="s">
        <v>431</v>
      </c>
      <c r="D162" s="163" t="s">
        <v>335</v>
      </c>
      <c r="E162" s="164" t="s">
        <v>432</v>
      </c>
      <c r="F162" s="165" t="s">
        <v>433</v>
      </c>
      <c r="G162" s="166" t="s">
        <v>152</v>
      </c>
      <c r="H162" s="167">
        <v>3</v>
      </c>
      <c r="I162" s="168"/>
      <c r="J162" s="168"/>
      <c r="K162" s="165"/>
      <c r="L162" s="33"/>
      <c r="M162" s="169" t="s">
        <v>5</v>
      </c>
      <c r="N162" s="170" t="s">
        <v>37</v>
      </c>
      <c r="O162" s="161">
        <v>0.97799999999999998</v>
      </c>
      <c r="P162" s="161">
        <f t="shared" si="27"/>
        <v>2.9340000000000002</v>
      </c>
      <c r="Q162" s="161">
        <v>1.494E-2</v>
      </c>
      <c r="R162" s="161">
        <f t="shared" si="28"/>
        <v>4.4819999999999999E-2</v>
      </c>
      <c r="S162" s="161">
        <v>0</v>
      </c>
      <c r="T162" s="162">
        <f t="shared" si="29"/>
        <v>0</v>
      </c>
      <c r="AN162" s="19" t="s">
        <v>154</v>
      </c>
      <c r="AP162" s="19" t="s">
        <v>335</v>
      </c>
      <c r="AQ162" s="19" t="s">
        <v>76</v>
      </c>
      <c r="AU162" s="19" t="s">
        <v>146</v>
      </c>
      <c r="BA162" s="159">
        <f t="shared" si="30"/>
        <v>0</v>
      </c>
      <c r="BB162" s="159">
        <f t="shared" si="31"/>
        <v>0</v>
      </c>
      <c r="BC162" s="159">
        <f t="shared" si="32"/>
        <v>0</v>
      </c>
      <c r="BD162" s="159">
        <f t="shared" si="33"/>
        <v>0</v>
      </c>
      <c r="BE162" s="159">
        <f t="shared" si="34"/>
        <v>0</v>
      </c>
      <c r="BF162" s="19" t="s">
        <v>74</v>
      </c>
      <c r="BG162" s="159">
        <f t="shared" si="35"/>
        <v>0</v>
      </c>
      <c r="BH162" s="19" t="s">
        <v>154</v>
      </c>
      <c r="BI162" s="19" t="s">
        <v>434</v>
      </c>
    </row>
    <row r="163" spans="2:61" s="1" customFormat="1" ht="16.5" customHeight="1" x14ac:dyDescent="0.3">
      <c r="B163" s="147"/>
      <c r="C163" s="163" t="s">
        <v>435</v>
      </c>
      <c r="D163" s="163" t="s">
        <v>335</v>
      </c>
      <c r="E163" s="164" t="s">
        <v>436</v>
      </c>
      <c r="F163" s="165" t="s">
        <v>437</v>
      </c>
      <c r="G163" s="166" t="s">
        <v>152</v>
      </c>
      <c r="H163" s="167">
        <v>2</v>
      </c>
      <c r="I163" s="168"/>
      <c r="J163" s="168"/>
      <c r="K163" s="165"/>
      <c r="L163" s="33"/>
      <c r="M163" s="169" t="s">
        <v>5</v>
      </c>
      <c r="N163" s="170" t="s">
        <v>37</v>
      </c>
      <c r="O163" s="161">
        <v>1.1020000000000001</v>
      </c>
      <c r="P163" s="161">
        <f t="shared" si="27"/>
        <v>2.2040000000000002</v>
      </c>
      <c r="Q163" s="161">
        <v>1.924E-2</v>
      </c>
      <c r="R163" s="161">
        <f t="shared" si="28"/>
        <v>3.848E-2</v>
      </c>
      <c r="S163" s="161">
        <v>0</v>
      </c>
      <c r="T163" s="162">
        <f t="shared" si="29"/>
        <v>0</v>
      </c>
      <c r="AN163" s="19" t="s">
        <v>154</v>
      </c>
      <c r="AP163" s="19" t="s">
        <v>335</v>
      </c>
      <c r="AQ163" s="19" t="s">
        <v>76</v>
      </c>
      <c r="AU163" s="19" t="s">
        <v>146</v>
      </c>
      <c r="BA163" s="159">
        <f t="shared" si="30"/>
        <v>0</v>
      </c>
      <c r="BB163" s="159">
        <f t="shared" si="31"/>
        <v>0</v>
      </c>
      <c r="BC163" s="159">
        <f t="shared" si="32"/>
        <v>0</v>
      </c>
      <c r="BD163" s="159">
        <f t="shared" si="33"/>
        <v>0</v>
      </c>
      <c r="BE163" s="159">
        <f t="shared" si="34"/>
        <v>0</v>
      </c>
      <c r="BF163" s="19" t="s">
        <v>74</v>
      </c>
      <c r="BG163" s="159">
        <f t="shared" si="35"/>
        <v>0</v>
      </c>
      <c r="BH163" s="19" t="s">
        <v>154</v>
      </c>
      <c r="BI163" s="19" t="s">
        <v>438</v>
      </c>
    </row>
    <row r="164" spans="2:61" s="1" customFormat="1" ht="16.5" customHeight="1" x14ac:dyDescent="0.3">
      <c r="B164" s="147"/>
      <c r="C164" s="163" t="s">
        <v>439</v>
      </c>
      <c r="D164" s="163" t="s">
        <v>335</v>
      </c>
      <c r="E164" s="164" t="s">
        <v>440</v>
      </c>
      <c r="F164" s="165" t="s">
        <v>441</v>
      </c>
      <c r="G164" s="166" t="s">
        <v>152</v>
      </c>
      <c r="H164" s="167">
        <v>1</v>
      </c>
      <c r="I164" s="168"/>
      <c r="J164" s="168"/>
      <c r="K164" s="165"/>
      <c r="L164" s="33"/>
      <c r="M164" s="169" t="s">
        <v>5</v>
      </c>
      <c r="N164" s="170" t="s">
        <v>37</v>
      </c>
      <c r="O164" s="161">
        <v>1.5389999999999999</v>
      </c>
      <c r="P164" s="161">
        <f t="shared" si="27"/>
        <v>1.5389999999999999</v>
      </c>
      <c r="Q164" s="161">
        <v>3.5490000000000001E-2</v>
      </c>
      <c r="R164" s="161">
        <f t="shared" si="28"/>
        <v>3.5490000000000001E-2</v>
      </c>
      <c r="S164" s="161">
        <v>0</v>
      </c>
      <c r="T164" s="162">
        <f t="shared" si="29"/>
        <v>0</v>
      </c>
      <c r="AN164" s="19" t="s">
        <v>154</v>
      </c>
      <c r="AP164" s="19" t="s">
        <v>335</v>
      </c>
      <c r="AQ164" s="19" t="s">
        <v>76</v>
      </c>
      <c r="AU164" s="19" t="s">
        <v>146</v>
      </c>
      <c r="BA164" s="159">
        <f t="shared" si="30"/>
        <v>0</v>
      </c>
      <c r="BB164" s="159">
        <f t="shared" si="31"/>
        <v>0</v>
      </c>
      <c r="BC164" s="159">
        <f t="shared" si="32"/>
        <v>0</v>
      </c>
      <c r="BD164" s="159">
        <f t="shared" si="33"/>
        <v>0</v>
      </c>
      <c r="BE164" s="159">
        <f t="shared" si="34"/>
        <v>0</v>
      </c>
      <c r="BF164" s="19" t="s">
        <v>74</v>
      </c>
      <c r="BG164" s="159">
        <f t="shared" si="35"/>
        <v>0</v>
      </c>
      <c r="BH164" s="19" t="s">
        <v>154</v>
      </c>
      <c r="BI164" s="19" t="s">
        <v>442</v>
      </c>
    </row>
    <row r="165" spans="2:61" s="1" customFormat="1" ht="25.5" customHeight="1" x14ac:dyDescent="0.3">
      <c r="B165" s="147"/>
      <c r="C165" s="163" t="s">
        <v>443</v>
      </c>
      <c r="D165" s="163" t="s">
        <v>335</v>
      </c>
      <c r="E165" s="164" t="s">
        <v>444</v>
      </c>
      <c r="F165" s="165" t="s">
        <v>445</v>
      </c>
      <c r="G165" s="166" t="s">
        <v>152</v>
      </c>
      <c r="H165" s="167">
        <v>2</v>
      </c>
      <c r="I165" s="168"/>
      <c r="J165" s="168"/>
      <c r="K165" s="165"/>
      <c r="L165" s="33"/>
      <c r="M165" s="169" t="s">
        <v>5</v>
      </c>
      <c r="N165" s="170" t="s">
        <v>37</v>
      </c>
      <c r="O165" s="161">
        <v>2.4649999999999999</v>
      </c>
      <c r="P165" s="161">
        <f t="shared" si="27"/>
        <v>4.93</v>
      </c>
      <c r="Q165" s="161">
        <v>4.9599999999999998E-2</v>
      </c>
      <c r="R165" s="161">
        <f t="shared" si="28"/>
        <v>9.9199999999999997E-2</v>
      </c>
      <c r="S165" s="161">
        <v>0</v>
      </c>
      <c r="T165" s="162">
        <f t="shared" si="29"/>
        <v>0</v>
      </c>
      <c r="AN165" s="19" t="s">
        <v>154</v>
      </c>
      <c r="AP165" s="19" t="s">
        <v>335</v>
      </c>
      <c r="AQ165" s="19" t="s">
        <v>76</v>
      </c>
      <c r="AU165" s="19" t="s">
        <v>146</v>
      </c>
      <c r="BA165" s="159">
        <f t="shared" si="30"/>
        <v>0</v>
      </c>
      <c r="BB165" s="159">
        <f t="shared" si="31"/>
        <v>0</v>
      </c>
      <c r="BC165" s="159">
        <f t="shared" si="32"/>
        <v>0</v>
      </c>
      <c r="BD165" s="159">
        <f t="shared" si="33"/>
        <v>0</v>
      </c>
      <c r="BE165" s="159">
        <f t="shared" si="34"/>
        <v>0</v>
      </c>
      <c r="BF165" s="19" t="s">
        <v>74</v>
      </c>
      <c r="BG165" s="159">
        <f t="shared" si="35"/>
        <v>0</v>
      </c>
      <c r="BH165" s="19" t="s">
        <v>154</v>
      </c>
      <c r="BI165" s="19" t="s">
        <v>446</v>
      </c>
    </row>
    <row r="166" spans="2:61" s="1" customFormat="1" ht="25.5" customHeight="1" x14ac:dyDescent="0.3">
      <c r="B166" s="147"/>
      <c r="C166" s="163" t="s">
        <v>447</v>
      </c>
      <c r="D166" s="163" t="s">
        <v>335</v>
      </c>
      <c r="E166" s="164" t="s">
        <v>448</v>
      </c>
      <c r="F166" s="165" t="s">
        <v>449</v>
      </c>
      <c r="G166" s="166" t="s">
        <v>152</v>
      </c>
      <c r="H166" s="167">
        <v>1</v>
      </c>
      <c r="I166" s="168"/>
      <c r="J166" s="168"/>
      <c r="K166" s="165"/>
      <c r="L166" s="33"/>
      <c r="M166" s="169" t="s">
        <v>5</v>
      </c>
      <c r="N166" s="170" t="s">
        <v>37</v>
      </c>
      <c r="O166" s="161">
        <v>0.59299999999999997</v>
      </c>
      <c r="P166" s="161">
        <f t="shared" si="27"/>
        <v>0.59299999999999997</v>
      </c>
      <c r="Q166" s="161">
        <v>4.5599999999999998E-3</v>
      </c>
      <c r="R166" s="161">
        <f t="shared" si="28"/>
        <v>4.5599999999999998E-3</v>
      </c>
      <c r="S166" s="161">
        <v>0</v>
      </c>
      <c r="T166" s="162">
        <f t="shared" si="29"/>
        <v>0</v>
      </c>
      <c r="AN166" s="19" t="s">
        <v>154</v>
      </c>
      <c r="AP166" s="19" t="s">
        <v>335</v>
      </c>
      <c r="AQ166" s="19" t="s">
        <v>76</v>
      </c>
      <c r="AU166" s="19" t="s">
        <v>146</v>
      </c>
      <c r="BA166" s="159">
        <f t="shared" si="30"/>
        <v>0</v>
      </c>
      <c r="BB166" s="159">
        <f t="shared" si="31"/>
        <v>0</v>
      </c>
      <c r="BC166" s="159">
        <f t="shared" si="32"/>
        <v>0</v>
      </c>
      <c r="BD166" s="159">
        <f t="shared" si="33"/>
        <v>0</v>
      </c>
      <c r="BE166" s="159">
        <f t="shared" si="34"/>
        <v>0</v>
      </c>
      <c r="BF166" s="19" t="s">
        <v>74</v>
      </c>
      <c r="BG166" s="159">
        <f t="shared" si="35"/>
        <v>0</v>
      </c>
      <c r="BH166" s="19" t="s">
        <v>154</v>
      </c>
      <c r="BI166" s="19" t="s">
        <v>450</v>
      </c>
    </row>
    <row r="167" spans="2:61" s="1" customFormat="1" ht="25.5" customHeight="1" x14ac:dyDescent="0.3">
      <c r="B167" s="147"/>
      <c r="C167" s="163" t="s">
        <v>451</v>
      </c>
      <c r="D167" s="163" t="s">
        <v>335</v>
      </c>
      <c r="E167" s="164" t="s">
        <v>452</v>
      </c>
      <c r="F167" s="165" t="s">
        <v>453</v>
      </c>
      <c r="G167" s="166" t="s">
        <v>152</v>
      </c>
      <c r="H167" s="167">
        <v>3</v>
      </c>
      <c r="I167" s="168"/>
      <c r="J167" s="168"/>
      <c r="K167" s="165"/>
      <c r="L167" s="33"/>
      <c r="M167" s="169" t="s">
        <v>5</v>
      </c>
      <c r="N167" s="170" t="s">
        <v>37</v>
      </c>
      <c r="O167" s="161">
        <v>0.75900000000000001</v>
      </c>
      <c r="P167" s="161">
        <f t="shared" si="27"/>
        <v>2.2770000000000001</v>
      </c>
      <c r="Q167" s="161">
        <v>7.2300000000000003E-3</v>
      </c>
      <c r="R167" s="161">
        <f t="shared" si="28"/>
        <v>2.1690000000000001E-2</v>
      </c>
      <c r="S167" s="161">
        <v>0</v>
      </c>
      <c r="T167" s="162">
        <f t="shared" si="29"/>
        <v>0</v>
      </c>
      <c r="AN167" s="19" t="s">
        <v>154</v>
      </c>
      <c r="AP167" s="19" t="s">
        <v>335</v>
      </c>
      <c r="AQ167" s="19" t="s">
        <v>76</v>
      </c>
      <c r="AU167" s="19" t="s">
        <v>146</v>
      </c>
      <c r="BA167" s="159">
        <f t="shared" si="30"/>
        <v>0</v>
      </c>
      <c r="BB167" s="159">
        <f t="shared" si="31"/>
        <v>0</v>
      </c>
      <c r="BC167" s="159">
        <f t="shared" si="32"/>
        <v>0</v>
      </c>
      <c r="BD167" s="159">
        <f t="shared" si="33"/>
        <v>0</v>
      </c>
      <c r="BE167" s="159">
        <f t="shared" si="34"/>
        <v>0</v>
      </c>
      <c r="BF167" s="19" t="s">
        <v>74</v>
      </c>
      <c r="BG167" s="159">
        <f t="shared" si="35"/>
        <v>0</v>
      </c>
      <c r="BH167" s="19" t="s">
        <v>154</v>
      </c>
      <c r="BI167" s="19" t="s">
        <v>454</v>
      </c>
    </row>
    <row r="168" spans="2:61" s="1" customFormat="1" ht="16.5" customHeight="1" x14ac:dyDescent="0.3">
      <c r="B168" s="147"/>
      <c r="C168" s="163" t="s">
        <v>455</v>
      </c>
      <c r="D168" s="163" t="s">
        <v>335</v>
      </c>
      <c r="E168" s="164" t="s">
        <v>456</v>
      </c>
      <c r="F168" s="165" t="s">
        <v>457</v>
      </c>
      <c r="G168" s="166" t="s">
        <v>152</v>
      </c>
      <c r="H168" s="167">
        <v>1</v>
      </c>
      <c r="I168" s="168"/>
      <c r="J168" s="168"/>
      <c r="K168" s="165"/>
      <c r="L168" s="33"/>
      <c r="M168" s="169" t="s">
        <v>5</v>
      </c>
      <c r="N168" s="170" t="s">
        <v>37</v>
      </c>
      <c r="O168" s="161">
        <v>0.60299999999999998</v>
      </c>
      <c r="P168" s="161">
        <f t="shared" si="27"/>
        <v>0.60299999999999998</v>
      </c>
      <c r="Q168" s="161">
        <v>5.7299999999999999E-3</v>
      </c>
      <c r="R168" s="161">
        <f t="shared" si="28"/>
        <v>5.7299999999999999E-3</v>
      </c>
      <c r="S168" s="161">
        <v>0</v>
      </c>
      <c r="T168" s="162">
        <f t="shared" si="29"/>
        <v>0</v>
      </c>
      <c r="AN168" s="19" t="s">
        <v>154</v>
      </c>
      <c r="AP168" s="19" t="s">
        <v>335</v>
      </c>
      <c r="AQ168" s="19" t="s">
        <v>76</v>
      </c>
      <c r="AU168" s="19" t="s">
        <v>146</v>
      </c>
      <c r="BA168" s="159">
        <f t="shared" si="30"/>
        <v>0</v>
      </c>
      <c r="BB168" s="159">
        <f t="shared" si="31"/>
        <v>0</v>
      </c>
      <c r="BC168" s="159">
        <f t="shared" si="32"/>
        <v>0</v>
      </c>
      <c r="BD168" s="159">
        <f t="shared" si="33"/>
        <v>0</v>
      </c>
      <c r="BE168" s="159">
        <f t="shared" si="34"/>
        <v>0</v>
      </c>
      <c r="BF168" s="19" t="s">
        <v>74</v>
      </c>
      <c r="BG168" s="159">
        <f t="shared" si="35"/>
        <v>0</v>
      </c>
      <c r="BH168" s="19" t="s">
        <v>154</v>
      </c>
      <c r="BI168" s="19" t="s">
        <v>458</v>
      </c>
    </row>
    <row r="169" spans="2:61" s="1" customFormat="1" ht="16.5" customHeight="1" x14ac:dyDescent="0.3">
      <c r="B169" s="147"/>
      <c r="C169" s="163" t="s">
        <v>459</v>
      </c>
      <c r="D169" s="163" t="s">
        <v>335</v>
      </c>
      <c r="E169" s="164" t="s">
        <v>460</v>
      </c>
      <c r="F169" s="165" t="s">
        <v>461</v>
      </c>
      <c r="G169" s="166" t="s">
        <v>152</v>
      </c>
      <c r="H169" s="167">
        <v>1</v>
      </c>
      <c r="I169" s="168"/>
      <c r="J169" s="168"/>
      <c r="K169" s="165"/>
      <c r="L169" s="33"/>
      <c r="M169" s="169" t="s">
        <v>5</v>
      </c>
      <c r="N169" s="170" t="s">
        <v>37</v>
      </c>
      <c r="O169" s="161">
        <v>0.97799999999999998</v>
      </c>
      <c r="P169" s="161">
        <f t="shared" si="27"/>
        <v>0.97799999999999998</v>
      </c>
      <c r="Q169" s="161">
        <v>1.3089999999999999E-2</v>
      </c>
      <c r="R169" s="161">
        <f t="shared" si="28"/>
        <v>1.3089999999999999E-2</v>
      </c>
      <c r="S169" s="161">
        <v>0</v>
      </c>
      <c r="T169" s="162">
        <f t="shared" si="29"/>
        <v>0</v>
      </c>
      <c r="AN169" s="19" t="s">
        <v>154</v>
      </c>
      <c r="AP169" s="19" t="s">
        <v>335</v>
      </c>
      <c r="AQ169" s="19" t="s">
        <v>76</v>
      </c>
      <c r="AU169" s="19" t="s">
        <v>146</v>
      </c>
      <c r="BA169" s="159">
        <f t="shared" si="30"/>
        <v>0</v>
      </c>
      <c r="BB169" s="159">
        <f t="shared" si="31"/>
        <v>0</v>
      </c>
      <c r="BC169" s="159">
        <f t="shared" si="32"/>
        <v>0</v>
      </c>
      <c r="BD169" s="159">
        <f t="shared" si="33"/>
        <v>0</v>
      </c>
      <c r="BE169" s="159">
        <f t="shared" si="34"/>
        <v>0</v>
      </c>
      <c r="BF169" s="19" t="s">
        <v>74</v>
      </c>
      <c r="BG169" s="159">
        <f t="shared" si="35"/>
        <v>0</v>
      </c>
      <c r="BH169" s="19" t="s">
        <v>154</v>
      </c>
      <c r="BI169" s="19" t="s">
        <v>462</v>
      </c>
    </row>
    <row r="170" spans="2:61" s="1" customFormat="1" ht="16.5" customHeight="1" x14ac:dyDescent="0.3">
      <c r="B170" s="147"/>
      <c r="C170" s="163" t="s">
        <v>463</v>
      </c>
      <c r="D170" s="163" t="s">
        <v>335</v>
      </c>
      <c r="E170" s="164" t="s">
        <v>464</v>
      </c>
      <c r="F170" s="165" t="s">
        <v>465</v>
      </c>
      <c r="G170" s="166" t="s">
        <v>152</v>
      </c>
      <c r="H170" s="167">
        <v>1</v>
      </c>
      <c r="I170" s="168"/>
      <c r="J170" s="168"/>
      <c r="K170" s="165"/>
      <c r="L170" s="33"/>
      <c r="M170" s="169" t="s">
        <v>5</v>
      </c>
      <c r="N170" s="170" t="s">
        <v>37</v>
      </c>
      <c r="O170" s="161">
        <v>1.5389999999999999</v>
      </c>
      <c r="P170" s="161">
        <f t="shared" si="27"/>
        <v>1.5389999999999999</v>
      </c>
      <c r="Q170" s="161">
        <v>2.9739999999999999E-2</v>
      </c>
      <c r="R170" s="161">
        <f t="shared" si="28"/>
        <v>2.9739999999999999E-2</v>
      </c>
      <c r="S170" s="161">
        <v>0</v>
      </c>
      <c r="T170" s="162">
        <f t="shared" si="29"/>
        <v>0</v>
      </c>
      <c r="AN170" s="19" t="s">
        <v>154</v>
      </c>
      <c r="AP170" s="19" t="s">
        <v>335</v>
      </c>
      <c r="AQ170" s="19" t="s">
        <v>76</v>
      </c>
      <c r="AU170" s="19" t="s">
        <v>146</v>
      </c>
      <c r="BA170" s="159">
        <f t="shared" si="30"/>
        <v>0</v>
      </c>
      <c r="BB170" s="159">
        <f t="shared" si="31"/>
        <v>0</v>
      </c>
      <c r="BC170" s="159">
        <f t="shared" si="32"/>
        <v>0</v>
      </c>
      <c r="BD170" s="159">
        <f t="shared" si="33"/>
        <v>0</v>
      </c>
      <c r="BE170" s="159">
        <f t="shared" si="34"/>
        <v>0</v>
      </c>
      <c r="BF170" s="19" t="s">
        <v>74</v>
      </c>
      <c r="BG170" s="159">
        <f t="shared" si="35"/>
        <v>0</v>
      </c>
      <c r="BH170" s="19" t="s">
        <v>154</v>
      </c>
      <c r="BI170" s="19" t="s">
        <v>466</v>
      </c>
    </row>
    <row r="171" spans="2:61" s="1" customFormat="1" ht="16.5" customHeight="1" x14ac:dyDescent="0.3">
      <c r="B171" s="147"/>
      <c r="C171" s="163" t="s">
        <v>467</v>
      </c>
      <c r="D171" s="163" t="s">
        <v>335</v>
      </c>
      <c r="E171" s="164" t="s">
        <v>468</v>
      </c>
      <c r="F171" s="165" t="s">
        <v>469</v>
      </c>
      <c r="G171" s="166" t="s">
        <v>470</v>
      </c>
      <c r="H171" s="167">
        <v>1</v>
      </c>
      <c r="I171" s="168"/>
      <c r="J171" s="168"/>
      <c r="K171" s="165"/>
      <c r="L171" s="33"/>
      <c r="M171" s="169" t="s">
        <v>5</v>
      </c>
      <c r="N171" s="170" t="s">
        <v>37</v>
      </c>
      <c r="O171" s="161">
        <v>0.16500000000000001</v>
      </c>
      <c r="P171" s="161">
        <f t="shared" si="27"/>
        <v>0.16500000000000001</v>
      </c>
      <c r="Q171" s="161">
        <v>1.4400000000000001E-3</v>
      </c>
      <c r="R171" s="161">
        <f t="shared" si="28"/>
        <v>1.4400000000000001E-3</v>
      </c>
      <c r="S171" s="161">
        <v>0</v>
      </c>
      <c r="T171" s="162">
        <f t="shared" si="29"/>
        <v>0</v>
      </c>
      <c r="AN171" s="19" t="s">
        <v>154</v>
      </c>
      <c r="AP171" s="19" t="s">
        <v>335</v>
      </c>
      <c r="AQ171" s="19" t="s">
        <v>76</v>
      </c>
      <c r="AU171" s="19" t="s">
        <v>146</v>
      </c>
      <c r="BA171" s="159">
        <f t="shared" si="30"/>
        <v>0</v>
      </c>
      <c r="BB171" s="159">
        <f t="shared" si="31"/>
        <v>0</v>
      </c>
      <c r="BC171" s="159">
        <f t="shared" si="32"/>
        <v>0</v>
      </c>
      <c r="BD171" s="159">
        <f t="shared" si="33"/>
        <v>0</v>
      </c>
      <c r="BE171" s="159">
        <f t="shared" si="34"/>
        <v>0</v>
      </c>
      <c r="BF171" s="19" t="s">
        <v>74</v>
      </c>
      <c r="BG171" s="159">
        <f t="shared" si="35"/>
        <v>0</v>
      </c>
      <c r="BH171" s="19" t="s">
        <v>154</v>
      </c>
      <c r="BI171" s="19" t="s">
        <v>471</v>
      </c>
    </row>
    <row r="172" spans="2:61" s="1" customFormat="1" ht="36" customHeight="1" x14ac:dyDescent="0.3">
      <c r="B172" s="147"/>
      <c r="C172" s="148" t="s">
        <v>472</v>
      </c>
      <c r="D172" s="148" t="s">
        <v>149</v>
      </c>
      <c r="E172" s="149" t="s">
        <v>473</v>
      </c>
      <c r="F172" s="150" t="s">
        <v>474</v>
      </c>
      <c r="G172" s="151" t="s">
        <v>152</v>
      </c>
      <c r="H172" s="152">
        <v>1</v>
      </c>
      <c r="I172" s="153"/>
      <c r="J172" s="153"/>
      <c r="K172" s="150"/>
      <c r="L172" s="154"/>
      <c r="M172" s="155" t="s">
        <v>5</v>
      </c>
      <c r="N172" s="160" t="s">
        <v>37</v>
      </c>
      <c r="O172" s="161">
        <v>0</v>
      </c>
      <c r="P172" s="161">
        <f t="shared" si="27"/>
        <v>0</v>
      </c>
      <c r="Q172" s="161">
        <v>0</v>
      </c>
      <c r="R172" s="161">
        <f t="shared" si="28"/>
        <v>0</v>
      </c>
      <c r="S172" s="161">
        <v>0</v>
      </c>
      <c r="T172" s="162">
        <f t="shared" si="29"/>
        <v>0</v>
      </c>
      <c r="AN172" s="19" t="s">
        <v>153</v>
      </c>
      <c r="AP172" s="19" t="s">
        <v>149</v>
      </c>
      <c r="AQ172" s="19" t="s">
        <v>76</v>
      </c>
      <c r="AU172" s="19" t="s">
        <v>146</v>
      </c>
      <c r="BA172" s="159">
        <f t="shared" si="30"/>
        <v>0</v>
      </c>
      <c r="BB172" s="159">
        <f t="shared" si="31"/>
        <v>0</v>
      </c>
      <c r="BC172" s="159">
        <f t="shared" si="32"/>
        <v>0</v>
      </c>
      <c r="BD172" s="159">
        <f t="shared" si="33"/>
        <v>0</v>
      </c>
      <c r="BE172" s="159">
        <f t="shared" si="34"/>
        <v>0</v>
      </c>
      <c r="BF172" s="19" t="s">
        <v>74</v>
      </c>
      <c r="BG172" s="159">
        <f t="shared" si="35"/>
        <v>0</v>
      </c>
      <c r="BH172" s="19" t="s">
        <v>154</v>
      </c>
      <c r="BI172" s="19" t="s">
        <v>475</v>
      </c>
    </row>
    <row r="173" spans="2:61" s="1" customFormat="1" ht="38.25" customHeight="1" x14ac:dyDescent="0.3">
      <c r="B173" s="147"/>
      <c r="C173" s="148" t="s">
        <v>476</v>
      </c>
      <c r="D173" s="148" t="s">
        <v>149</v>
      </c>
      <c r="E173" s="149" t="s">
        <v>477</v>
      </c>
      <c r="F173" s="150" t="s">
        <v>478</v>
      </c>
      <c r="G173" s="151" t="s">
        <v>152</v>
      </c>
      <c r="H173" s="152">
        <v>1</v>
      </c>
      <c r="I173" s="153"/>
      <c r="J173" s="153"/>
      <c r="K173" s="150"/>
      <c r="L173" s="154"/>
      <c r="M173" s="155" t="s">
        <v>5</v>
      </c>
      <c r="N173" s="160" t="s">
        <v>37</v>
      </c>
      <c r="O173" s="161">
        <v>0</v>
      </c>
      <c r="P173" s="161">
        <f t="shared" si="27"/>
        <v>0</v>
      </c>
      <c r="Q173" s="161">
        <v>0</v>
      </c>
      <c r="R173" s="161">
        <f t="shared" si="28"/>
        <v>0</v>
      </c>
      <c r="S173" s="161">
        <v>0</v>
      </c>
      <c r="T173" s="162">
        <f t="shared" si="29"/>
        <v>0</v>
      </c>
      <c r="AN173" s="19" t="s">
        <v>153</v>
      </c>
      <c r="AP173" s="19" t="s">
        <v>149</v>
      </c>
      <c r="AQ173" s="19" t="s">
        <v>76</v>
      </c>
      <c r="AU173" s="19" t="s">
        <v>146</v>
      </c>
      <c r="BA173" s="159">
        <f t="shared" si="30"/>
        <v>0</v>
      </c>
      <c r="BB173" s="159">
        <f t="shared" si="31"/>
        <v>0</v>
      </c>
      <c r="BC173" s="159">
        <f t="shared" si="32"/>
        <v>0</v>
      </c>
      <c r="BD173" s="159">
        <f t="shared" si="33"/>
        <v>0</v>
      </c>
      <c r="BE173" s="159">
        <f t="shared" si="34"/>
        <v>0</v>
      </c>
      <c r="BF173" s="19" t="s">
        <v>74</v>
      </c>
      <c r="BG173" s="159">
        <f t="shared" si="35"/>
        <v>0</v>
      </c>
      <c r="BH173" s="19" t="s">
        <v>154</v>
      </c>
      <c r="BI173" s="19" t="s">
        <v>479</v>
      </c>
    </row>
    <row r="174" spans="2:61" s="1" customFormat="1" ht="42.75" customHeight="1" x14ac:dyDescent="0.3">
      <c r="B174" s="147"/>
      <c r="C174" s="148" t="s">
        <v>480</v>
      </c>
      <c r="D174" s="148" t="s">
        <v>149</v>
      </c>
      <c r="E174" s="149" t="s">
        <v>481</v>
      </c>
      <c r="F174" s="150" t="s">
        <v>482</v>
      </c>
      <c r="G174" s="151" t="s">
        <v>152</v>
      </c>
      <c r="H174" s="152">
        <v>5</v>
      </c>
      <c r="I174" s="153"/>
      <c r="J174" s="153"/>
      <c r="K174" s="150"/>
      <c r="L174" s="154"/>
      <c r="M174" s="155" t="s">
        <v>5</v>
      </c>
      <c r="N174" s="160" t="s">
        <v>37</v>
      </c>
      <c r="O174" s="161">
        <v>0</v>
      </c>
      <c r="P174" s="161">
        <f t="shared" si="27"/>
        <v>0</v>
      </c>
      <c r="Q174" s="161">
        <v>0</v>
      </c>
      <c r="R174" s="161">
        <f t="shared" si="28"/>
        <v>0</v>
      </c>
      <c r="S174" s="161">
        <v>0</v>
      </c>
      <c r="T174" s="162">
        <f t="shared" si="29"/>
        <v>0</v>
      </c>
      <c r="AN174" s="19" t="s">
        <v>153</v>
      </c>
      <c r="AP174" s="19" t="s">
        <v>149</v>
      </c>
      <c r="AQ174" s="19" t="s">
        <v>76</v>
      </c>
      <c r="AU174" s="19" t="s">
        <v>146</v>
      </c>
      <c r="BA174" s="159">
        <f t="shared" si="30"/>
        <v>0</v>
      </c>
      <c r="BB174" s="159">
        <f t="shared" si="31"/>
        <v>0</v>
      </c>
      <c r="BC174" s="159">
        <f t="shared" si="32"/>
        <v>0</v>
      </c>
      <c r="BD174" s="159">
        <f t="shared" si="33"/>
        <v>0</v>
      </c>
      <c r="BE174" s="159">
        <f t="shared" si="34"/>
        <v>0</v>
      </c>
      <c r="BF174" s="19" t="s">
        <v>74</v>
      </c>
      <c r="BG174" s="159">
        <f t="shared" si="35"/>
        <v>0</v>
      </c>
      <c r="BH174" s="19" t="s">
        <v>154</v>
      </c>
      <c r="BI174" s="19" t="s">
        <v>483</v>
      </c>
    </row>
    <row r="175" spans="2:61" s="1" customFormat="1" ht="39" customHeight="1" x14ac:dyDescent="0.3">
      <c r="B175" s="147"/>
      <c r="C175" s="148" t="s">
        <v>484</v>
      </c>
      <c r="D175" s="148" t="s">
        <v>149</v>
      </c>
      <c r="E175" s="149" t="s">
        <v>485</v>
      </c>
      <c r="F175" s="150" t="s">
        <v>486</v>
      </c>
      <c r="G175" s="151" t="s">
        <v>152</v>
      </c>
      <c r="H175" s="152">
        <v>1</v>
      </c>
      <c r="I175" s="153"/>
      <c r="J175" s="153"/>
      <c r="K175" s="150"/>
      <c r="L175" s="154"/>
      <c r="M175" s="155" t="s">
        <v>5</v>
      </c>
      <c r="N175" s="160" t="s">
        <v>37</v>
      </c>
      <c r="O175" s="161">
        <v>0</v>
      </c>
      <c r="P175" s="161">
        <f t="shared" si="27"/>
        <v>0</v>
      </c>
      <c r="Q175" s="161">
        <v>0</v>
      </c>
      <c r="R175" s="161">
        <f t="shared" si="28"/>
        <v>0</v>
      </c>
      <c r="S175" s="161">
        <v>0</v>
      </c>
      <c r="T175" s="162">
        <f t="shared" si="29"/>
        <v>0</v>
      </c>
      <c r="AN175" s="19" t="s">
        <v>153</v>
      </c>
      <c r="AP175" s="19" t="s">
        <v>149</v>
      </c>
      <c r="AQ175" s="19" t="s">
        <v>76</v>
      </c>
      <c r="AU175" s="19" t="s">
        <v>146</v>
      </c>
      <c r="BA175" s="159">
        <f t="shared" si="30"/>
        <v>0</v>
      </c>
      <c r="BB175" s="159">
        <f t="shared" si="31"/>
        <v>0</v>
      </c>
      <c r="BC175" s="159">
        <f t="shared" si="32"/>
        <v>0</v>
      </c>
      <c r="BD175" s="159">
        <f t="shared" si="33"/>
        <v>0</v>
      </c>
      <c r="BE175" s="159">
        <f t="shared" si="34"/>
        <v>0</v>
      </c>
      <c r="BF175" s="19" t="s">
        <v>74</v>
      </c>
      <c r="BG175" s="159">
        <f t="shared" si="35"/>
        <v>0</v>
      </c>
      <c r="BH175" s="19" t="s">
        <v>154</v>
      </c>
      <c r="BI175" s="19" t="s">
        <v>487</v>
      </c>
    </row>
    <row r="176" spans="2:61" s="1" customFormat="1" ht="16.5" customHeight="1" x14ac:dyDescent="0.3">
      <c r="B176" s="147"/>
      <c r="C176" s="163" t="s">
        <v>488</v>
      </c>
      <c r="D176" s="163" t="s">
        <v>335</v>
      </c>
      <c r="E176" s="164" t="s">
        <v>489</v>
      </c>
      <c r="F176" s="165" t="s">
        <v>490</v>
      </c>
      <c r="G176" s="166" t="s">
        <v>470</v>
      </c>
      <c r="H176" s="167">
        <v>4</v>
      </c>
      <c r="I176" s="168"/>
      <c r="J176" s="168"/>
      <c r="K176" s="165"/>
      <c r="L176" s="33"/>
      <c r="M176" s="169" t="s">
        <v>5</v>
      </c>
      <c r="N176" s="170" t="s">
        <v>37</v>
      </c>
      <c r="O176" s="161">
        <v>0.27800000000000002</v>
      </c>
      <c r="P176" s="161">
        <f t="shared" si="27"/>
        <v>1.1120000000000001</v>
      </c>
      <c r="Q176" s="161">
        <v>2.4000000000000001E-4</v>
      </c>
      <c r="R176" s="161">
        <f t="shared" si="28"/>
        <v>9.6000000000000002E-4</v>
      </c>
      <c r="S176" s="161">
        <v>0</v>
      </c>
      <c r="T176" s="162">
        <f t="shared" si="29"/>
        <v>0</v>
      </c>
      <c r="AN176" s="19" t="s">
        <v>154</v>
      </c>
      <c r="AP176" s="19" t="s">
        <v>335</v>
      </c>
      <c r="AQ176" s="19" t="s">
        <v>76</v>
      </c>
      <c r="AU176" s="19" t="s">
        <v>146</v>
      </c>
      <c r="BA176" s="159">
        <f t="shared" si="30"/>
        <v>0</v>
      </c>
      <c r="BB176" s="159">
        <f t="shared" si="31"/>
        <v>0</v>
      </c>
      <c r="BC176" s="159">
        <f t="shared" si="32"/>
        <v>0</v>
      </c>
      <c r="BD176" s="159">
        <f t="shared" si="33"/>
        <v>0</v>
      </c>
      <c r="BE176" s="159">
        <f t="shared" si="34"/>
        <v>0</v>
      </c>
      <c r="BF176" s="19" t="s">
        <v>74</v>
      </c>
      <c r="BG176" s="159">
        <f t="shared" si="35"/>
        <v>0</v>
      </c>
      <c r="BH176" s="19" t="s">
        <v>154</v>
      </c>
      <c r="BI176" s="19" t="s">
        <v>491</v>
      </c>
    </row>
    <row r="177" spans="2:43" s="1" customFormat="1" ht="40.5" hidden="1" x14ac:dyDescent="0.3">
      <c r="B177" s="33"/>
      <c r="D177" s="171" t="s">
        <v>340</v>
      </c>
      <c r="F177" s="172" t="s">
        <v>492</v>
      </c>
      <c r="L177" s="33"/>
      <c r="M177" s="174"/>
      <c r="N177" s="175"/>
      <c r="O177" s="175"/>
      <c r="P177" s="175"/>
      <c r="Q177" s="175"/>
      <c r="R177" s="175"/>
      <c r="S177" s="175"/>
      <c r="T177" s="176"/>
      <c r="AP177" s="19" t="s">
        <v>340</v>
      </c>
      <c r="AQ177" s="19" t="s">
        <v>76</v>
      </c>
    </row>
    <row r="178" spans="2:43" s="1" customFormat="1" ht="6.95" customHeight="1" x14ac:dyDescent="0.3">
      <c r="B178" s="48"/>
      <c r="C178" s="49"/>
      <c r="D178" s="49"/>
      <c r="E178" s="49"/>
      <c r="F178" s="49"/>
      <c r="G178" s="49"/>
      <c r="H178" s="49"/>
      <c r="I178" s="49"/>
      <c r="J178" s="49"/>
      <c r="K178" s="49"/>
      <c r="L178" s="33"/>
    </row>
  </sheetData>
  <autoFilter ref="C80:K177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6"/>
  <sheetViews>
    <sheetView showGridLines="0" workbookViewId="0">
      <pane ySplit="1" topLeftCell="A141" activePane="bottomLeft" state="frozen"/>
      <selection pane="bottomLeft" activeCell="I81" sqref="I81:L16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5" customWidth="1"/>
    <col min="24" max="24" width="16.33203125" customWidth="1"/>
    <col min="25" max="25" width="11" customWidth="1"/>
    <col min="26" max="26" width="15" customWidth="1"/>
    <col min="27" max="27" width="16.33203125" customWidth="1"/>
    <col min="40" max="61" width="9.33203125" hidden="1"/>
  </cols>
  <sheetData>
    <row r="1" spans="1:66" ht="21.75" customHeight="1" x14ac:dyDescent="0.3">
      <c r="A1" s="91"/>
      <c r="B1" s="12"/>
      <c r="C1" s="12"/>
      <c r="D1" s="13" t="s">
        <v>1</v>
      </c>
      <c r="E1" s="12"/>
      <c r="F1" s="92" t="s">
        <v>116</v>
      </c>
      <c r="G1" s="573" t="s">
        <v>117</v>
      </c>
      <c r="H1" s="573"/>
      <c r="I1" s="12"/>
      <c r="J1" s="92" t="s">
        <v>118</v>
      </c>
      <c r="K1" s="13" t="s">
        <v>119</v>
      </c>
      <c r="L1" s="92" t="s">
        <v>120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L2" s="539" t="s">
        <v>8</v>
      </c>
      <c r="M2" s="540"/>
      <c r="N2" s="540"/>
      <c r="O2" s="540"/>
      <c r="P2" s="540"/>
      <c r="Q2" s="540"/>
      <c r="R2" s="540"/>
      <c r="S2" s="540"/>
      <c r="T2" s="540"/>
      <c r="U2" s="540"/>
      <c r="V2" s="540"/>
      <c r="AP2" s="19" t="s">
        <v>88</v>
      </c>
    </row>
    <row r="3" spans="1:66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2"/>
      <c r="AP3" s="19" t="s">
        <v>76</v>
      </c>
    </row>
    <row r="4" spans="1:66" ht="36.950000000000003" customHeight="1" x14ac:dyDescent="0.3">
      <c r="B4" s="23"/>
      <c r="C4" s="24"/>
      <c r="D4" s="25" t="s">
        <v>121</v>
      </c>
      <c r="E4" s="24"/>
      <c r="F4" s="24"/>
      <c r="G4" s="24"/>
      <c r="H4" s="24"/>
      <c r="I4" s="24"/>
      <c r="J4" s="24"/>
      <c r="K4" s="26"/>
      <c r="M4" s="27" t="s">
        <v>13</v>
      </c>
      <c r="AP4" s="19" t="s">
        <v>6</v>
      </c>
    </row>
    <row r="5" spans="1:66" ht="6.95" customHeight="1" x14ac:dyDescent="0.3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66" ht="15" x14ac:dyDescent="0.3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6"/>
    </row>
    <row r="7" spans="1:66" ht="16.5" customHeight="1" x14ac:dyDescent="0.3">
      <c r="B7" s="23"/>
      <c r="C7" s="24"/>
      <c r="D7" s="24"/>
      <c r="E7" s="574" t="str">
        <f>'Rekapitulace stavby'!K6</f>
        <v>Valdice - modernizace tepelného hospodářství EED - SO 02 - Prádelna obj. 29</v>
      </c>
      <c r="F7" s="575"/>
      <c r="G7" s="575"/>
      <c r="H7" s="575"/>
      <c r="I7" s="24"/>
      <c r="J7" s="24"/>
      <c r="K7" s="26"/>
    </row>
    <row r="8" spans="1:66" s="1" customFormat="1" ht="15" x14ac:dyDescent="0.3">
      <c r="B8" s="33"/>
      <c r="C8" s="34"/>
      <c r="D8" s="31" t="s">
        <v>122</v>
      </c>
      <c r="E8" s="34"/>
      <c r="F8" s="34"/>
      <c r="G8" s="34"/>
      <c r="H8" s="34"/>
      <c r="I8" s="34"/>
      <c r="J8" s="34"/>
      <c r="K8" s="37"/>
    </row>
    <row r="9" spans="1:66" s="1" customFormat="1" ht="36.950000000000003" customHeight="1" x14ac:dyDescent="0.3">
      <c r="B9" s="33"/>
      <c r="C9" s="34"/>
      <c r="D9" s="34"/>
      <c r="E9" s="576" t="s">
        <v>493</v>
      </c>
      <c r="F9" s="577"/>
      <c r="G9" s="577"/>
      <c r="H9" s="577"/>
      <c r="I9" s="34"/>
      <c r="J9" s="34"/>
      <c r="K9" s="37"/>
    </row>
    <row r="10" spans="1:66" s="1" customForma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7"/>
    </row>
    <row r="11" spans="1:66" s="1" customFormat="1" ht="14.45" customHeight="1" x14ac:dyDescent="0.3">
      <c r="B11" s="33"/>
      <c r="C11" s="34"/>
      <c r="D11" s="31" t="s">
        <v>19</v>
      </c>
      <c r="E11" s="34"/>
      <c r="F11" s="29" t="s">
        <v>5</v>
      </c>
      <c r="G11" s="34"/>
      <c r="H11" s="34"/>
      <c r="I11" s="31" t="s">
        <v>20</v>
      </c>
      <c r="J11" s="29" t="s">
        <v>5</v>
      </c>
      <c r="K11" s="37"/>
    </row>
    <row r="12" spans="1:66" s="1" customFormat="1" ht="14.45" customHeight="1" x14ac:dyDescent="0.3">
      <c r="B12" s="33"/>
      <c r="C12" s="34"/>
      <c r="D12" s="31" t="s">
        <v>21</v>
      </c>
      <c r="E12" s="34"/>
      <c r="F12" s="29" t="s">
        <v>156</v>
      </c>
      <c r="G12" s="34"/>
      <c r="H12" s="34"/>
      <c r="I12" s="31" t="s">
        <v>23</v>
      </c>
      <c r="J12" s="94" t="str">
        <f>'Rekapitulace stavby'!AN8</f>
        <v>1. 5. 2018</v>
      </c>
      <c r="K12" s="37"/>
    </row>
    <row r="13" spans="1:66" s="1" customFormat="1" ht="10.9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7"/>
    </row>
    <row r="14" spans="1:66" s="1" customFormat="1" ht="14.45" customHeight="1" x14ac:dyDescent="0.3">
      <c r="B14" s="33"/>
      <c r="C14" s="34"/>
      <c r="D14" s="31" t="s">
        <v>24</v>
      </c>
      <c r="E14" s="34"/>
      <c r="F14" s="34"/>
      <c r="G14" s="34"/>
      <c r="H14" s="34"/>
      <c r="I14" s="31" t="s">
        <v>25</v>
      </c>
      <c r="J14" s="29" t="str">
        <f>IF('Rekapitulace stavby'!AN10="","",'Rekapitulace stavby'!AN10)</f>
        <v>00212423</v>
      </c>
      <c r="K14" s="37"/>
    </row>
    <row r="15" spans="1:66" s="1" customFormat="1" ht="18" customHeight="1" x14ac:dyDescent="0.3">
      <c r="B15" s="33"/>
      <c r="C15" s="34"/>
      <c r="D15" s="34"/>
      <c r="E15" s="29" t="str">
        <f>IF('Rekapitulace stavby'!E11="","",'Rekapitulace stavby'!E11)</f>
        <v>Vězeňská služba České republiky</v>
      </c>
      <c r="F15" s="34"/>
      <c r="G15" s="34"/>
      <c r="H15" s="34"/>
      <c r="I15" s="31" t="s">
        <v>26</v>
      </c>
      <c r="J15" s="29" t="str">
        <f>IF('Rekapitulace stavby'!AN11="","",'Rekapitulace stavby'!AN11)</f>
        <v/>
      </c>
      <c r="K15" s="37"/>
    </row>
    <row r="16" spans="1:66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7"/>
    </row>
    <row r="17" spans="2:11" s="1" customFormat="1" ht="14.45" customHeight="1" x14ac:dyDescent="0.3">
      <c r="B17" s="33"/>
      <c r="C17" s="34"/>
      <c r="D17" s="31" t="s">
        <v>27</v>
      </c>
      <c r="E17" s="34"/>
      <c r="F17" s="34"/>
      <c r="G17" s="34"/>
      <c r="H17" s="34"/>
      <c r="I17" s="31" t="s">
        <v>25</v>
      </c>
      <c r="J17" s="29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9" t="str">
        <f>IF('Rekapitulace stavby'!E14="Vyplň údaj","",IF('Rekapitulace stavby'!E14="","",'Rekapitulace stavby'!E14))</f>
        <v xml:space="preserve"> </v>
      </c>
      <c r="F18" s="34"/>
      <c r="G18" s="34"/>
      <c r="H18" s="34"/>
      <c r="I18" s="31" t="s">
        <v>26</v>
      </c>
      <c r="J18" s="29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7"/>
    </row>
    <row r="20" spans="2:11" s="1" customFormat="1" ht="14.45" customHeight="1" x14ac:dyDescent="0.3">
      <c r="B20" s="33"/>
      <c r="C20" s="34"/>
      <c r="D20" s="31" t="s">
        <v>28</v>
      </c>
      <c r="E20" s="34"/>
      <c r="F20" s="34"/>
      <c r="G20" s="34"/>
      <c r="H20" s="34"/>
      <c r="I20" s="31" t="s">
        <v>25</v>
      </c>
      <c r="J20" s="29" t="str">
        <f>IF('Rekapitulace stavby'!AN16="","",'Rekapitulace stavby'!AN16)</f>
        <v>28811208</v>
      </c>
      <c r="K20" s="37"/>
    </row>
    <row r="21" spans="2:11" s="1" customFormat="1" ht="18" customHeight="1" x14ac:dyDescent="0.3">
      <c r="B21" s="33"/>
      <c r="C21" s="34"/>
      <c r="D21" s="34"/>
      <c r="E21" s="29" t="str">
        <f>IF('Rekapitulace stavby'!E17="","",'Rekapitulace stavby'!E17)</f>
        <v>PDE s.r.o.</v>
      </c>
      <c r="F21" s="34"/>
      <c r="G21" s="34"/>
      <c r="H21" s="34"/>
      <c r="I21" s="31" t="s">
        <v>26</v>
      </c>
      <c r="J21" s="29" t="str">
        <f>IF('Rekapitulace stavby'!AN17="","",'Rekapitulace stavby'!AN17)</f>
        <v>CZ28811208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7"/>
    </row>
    <row r="23" spans="2:11" s="1" customFormat="1" ht="14.45" customHeight="1" x14ac:dyDescent="0.3">
      <c r="B23" s="33"/>
      <c r="C23" s="34"/>
      <c r="D23" s="31" t="s">
        <v>30</v>
      </c>
      <c r="E23" s="34"/>
      <c r="F23" s="34"/>
      <c r="G23" s="34"/>
      <c r="H23" s="34"/>
      <c r="I23" s="34"/>
      <c r="J23" s="34"/>
      <c r="K23" s="37"/>
    </row>
    <row r="24" spans="2:11" s="6" customFormat="1" ht="16.5" customHeight="1" x14ac:dyDescent="0.3">
      <c r="B24" s="95"/>
      <c r="C24" s="96"/>
      <c r="D24" s="96"/>
      <c r="E24" s="544" t="s">
        <v>5</v>
      </c>
      <c r="F24" s="544"/>
      <c r="G24" s="544"/>
      <c r="H24" s="544"/>
      <c r="I24" s="96"/>
      <c r="J24" s="96"/>
      <c r="K24" s="9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60"/>
      <c r="J26" s="60"/>
      <c r="K26" s="98"/>
    </row>
    <row r="27" spans="2:11" s="1" customFormat="1" ht="25.35" customHeight="1" x14ac:dyDescent="0.3">
      <c r="B27" s="33"/>
      <c r="C27" s="34"/>
      <c r="D27" s="99" t="s">
        <v>32</v>
      </c>
      <c r="E27" s="34"/>
      <c r="F27" s="34"/>
      <c r="G27" s="34"/>
      <c r="H27" s="34"/>
      <c r="I27" s="34"/>
      <c r="J27" s="100">
        <f>ROUND(J81,2)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60"/>
      <c r="J28" s="60"/>
      <c r="K28" s="98"/>
    </row>
    <row r="29" spans="2:11" s="1" customFormat="1" ht="14.45" customHeight="1" x14ac:dyDescent="0.3">
      <c r="B29" s="33"/>
      <c r="C29" s="34"/>
      <c r="D29" s="34"/>
      <c r="E29" s="34"/>
      <c r="F29" s="38" t="s">
        <v>34</v>
      </c>
      <c r="G29" s="34"/>
      <c r="H29" s="34"/>
      <c r="I29" s="38" t="s">
        <v>33</v>
      </c>
      <c r="J29" s="38" t="s">
        <v>35</v>
      </c>
      <c r="K29" s="37"/>
    </row>
    <row r="30" spans="2:11" s="1" customFormat="1" ht="14.45" customHeight="1" x14ac:dyDescent="0.3">
      <c r="B30" s="33"/>
      <c r="C30" s="34"/>
      <c r="D30" s="41" t="s">
        <v>36</v>
      </c>
      <c r="E30" s="41" t="s">
        <v>37</v>
      </c>
      <c r="F30" s="101">
        <f>ROUND(SUM(BA81:BA165), 2)</f>
        <v>0</v>
      </c>
      <c r="G30" s="34"/>
      <c r="H30" s="34"/>
      <c r="I30" s="102">
        <v>0.21</v>
      </c>
      <c r="J30" s="101">
        <f>ROUND(ROUND((SUM(BA81:BA165)),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38</v>
      </c>
      <c r="F31" s="101">
        <f>ROUND(SUM(BB81:BB165), 2)</f>
        <v>0</v>
      </c>
      <c r="G31" s="34"/>
      <c r="H31" s="34"/>
      <c r="I31" s="102">
        <v>0.15</v>
      </c>
      <c r="J31" s="101">
        <f>ROUND(ROUND((SUM(BB81:BB165)),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39</v>
      </c>
      <c r="F32" s="101">
        <f>ROUND(SUM(BC81:BC165), 2)</f>
        <v>0</v>
      </c>
      <c r="G32" s="34"/>
      <c r="H32" s="34"/>
      <c r="I32" s="102">
        <v>0.21</v>
      </c>
      <c r="J32" s="101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40</v>
      </c>
      <c r="F33" s="101">
        <f>ROUND(SUM(BD81:BD165), 2)</f>
        <v>0</v>
      </c>
      <c r="G33" s="34"/>
      <c r="H33" s="34"/>
      <c r="I33" s="102">
        <v>0.15</v>
      </c>
      <c r="J33" s="101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41</v>
      </c>
      <c r="F34" s="101">
        <f>ROUND(SUM(BE81:BE165), 2)</f>
        <v>0</v>
      </c>
      <c r="G34" s="34"/>
      <c r="H34" s="34"/>
      <c r="I34" s="102">
        <v>0</v>
      </c>
      <c r="J34" s="101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34"/>
      <c r="J35" s="34"/>
      <c r="K35" s="37"/>
    </row>
    <row r="36" spans="2:11" s="1" customFormat="1" ht="25.35" customHeight="1" x14ac:dyDescent="0.3">
      <c r="B36" s="33"/>
      <c r="C36" s="103"/>
      <c r="D36" s="104" t="s">
        <v>42</v>
      </c>
      <c r="E36" s="63"/>
      <c r="F36" s="63"/>
      <c r="G36" s="105" t="s">
        <v>43</v>
      </c>
      <c r="H36" s="106" t="s">
        <v>44</v>
      </c>
      <c r="I36" s="63"/>
      <c r="J36" s="107">
        <f>SUM(J27:J34)</f>
        <v>0</v>
      </c>
      <c r="K36" s="108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52"/>
      <c r="J41" s="52"/>
      <c r="K41" s="109"/>
    </row>
    <row r="42" spans="2:11" s="1" customFormat="1" ht="36.950000000000003" customHeight="1" x14ac:dyDescent="0.3">
      <c r="B42" s="33"/>
      <c r="C42" s="25" t="s">
        <v>123</v>
      </c>
      <c r="D42" s="34"/>
      <c r="E42" s="34"/>
      <c r="F42" s="34"/>
      <c r="G42" s="34"/>
      <c r="H42" s="34"/>
      <c r="I42" s="3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34"/>
      <c r="J43" s="34"/>
      <c r="K43" s="37"/>
    </row>
    <row r="44" spans="2:11" s="1" customFormat="1" ht="14.45" customHeight="1" x14ac:dyDescent="0.3">
      <c r="B44" s="33"/>
      <c r="C44" s="31" t="s">
        <v>17</v>
      </c>
      <c r="D44" s="34"/>
      <c r="E44" s="34"/>
      <c r="F44" s="34"/>
      <c r="G44" s="34"/>
      <c r="H44" s="34"/>
      <c r="I44" s="34"/>
      <c r="J44" s="34"/>
      <c r="K44" s="37"/>
    </row>
    <row r="45" spans="2:11" s="1" customFormat="1" ht="16.5" customHeight="1" x14ac:dyDescent="0.3">
      <c r="B45" s="33"/>
      <c r="C45" s="34"/>
      <c r="D45" s="34"/>
      <c r="E45" s="574" t="str">
        <f>E7</f>
        <v>Valdice - modernizace tepelného hospodářství EED - SO 02 - Prádelna obj. 29</v>
      </c>
      <c r="F45" s="575"/>
      <c r="G45" s="575"/>
      <c r="H45" s="575"/>
      <c r="I45" s="34"/>
      <c r="J45" s="34"/>
      <c r="K45" s="37"/>
    </row>
    <row r="46" spans="2:11" s="1" customFormat="1" ht="14.45" customHeight="1" x14ac:dyDescent="0.3">
      <c r="B46" s="33"/>
      <c r="C46" s="31" t="s">
        <v>122</v>
      </c>
      <c r="D46" s="34"/>
      <c r="E46" s="34"/>
      <c r="F46" s="34"/>
      <c r="G46" s="34"/>
      <c r="H46" s="34"/>
      <c r="I46" s="34"/>
      <c r="J46" s="34"/>
      <c r="K46" s="37"/>
    </row>
    <row r="47" spans="2:11" s="1" customFormat="1" ht="17.25" customHeight="1" x14ac:dyDescent="0.3">
      <c r="B47" s="33"/>
      <c r="C47" s="34"/>
      <c r="D47" s="34"/>
      <c r="E47" s="576" t="str">
        <f>E9</f>
        <v xml:space="preserve">D.1.4.c - 02 - Zařízení pro vytápění staveb - Kotelna  Tepelné čerpadlo </v>
      </c>
      <c r="F47" s="577"/>
      <c r="G47" s="577"/>
      <c r="H47" s="577"/>
      <c r="I47" s="3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34"/>
      <c r="J48" s="34"/>
      <c r="K48" s="37"/>
    </row>
    <row r="49" spans="2:43" s="1" customFormat="1" ht="18" customHeight="1" x14ac:dyDescent="0.3">
      <c r="B49" s="33"/>
      <c r="C49" s="31" t="s">
        <v>21</v>
      </c>
      <c r="D49" s="34"/>
      <c r="E49" s="34"/>
      <c r="F49" s="29" t="str">
        <f>F12</f>
        <v>Valdice</v>
      </c>
      <c r="G49" s="34"/>
      <c r="H49" s="34"/>
      <c r="I49" s="31" t="s">
        <v>23</v>
      </c>
      <c r="J49" s="94" t="str">
        <f>IF(J12="","",J12)</f>
        <v>1. 5. 2018</v>
      </c>
      <c r="K49" s="37"/>
    </row>
    <row r="50" spans="2:43" s="1" customFormat="1" ht="6.95" customHeight="1" x14ac:dyDescent="0.3">
      <c r="B50" s="33"/>
      <c r="C50" s="34"/>
      <c r="D50" s="34"/>
      <c r="E50" s="34"/>
      <c r="F50" s="34"/>
      <c r="G50" s="34"/>
      <c r="H50" s="34"/>
      <c r="I50" s="34"/>
      <c r="J50" s="34"/>
      <c r="K50" s="37"/>
    </row>
    <row r="51" spans="2:43" s="1" customFormat="1" ht="15" x14ac:dyDescent="0.3">
      <c r="B51" s="33"/>
      <c r="C51" s="31" t="s">
        <v>24</v>
      </c>
      <c r="D51" s="34"/>
      <c r="E51" s="34"/>
      <c r="F51" s="29" t="str">
        <f>E15</f>
        <v>Vězeňská služba České republiky</v>
      </c>
      <c r="G51" s="34"/>
      <c r="H51" s="34"/>
      <c r="I51" s="31" t="s">
        <v>28</v>
      </c>
      <c r="J51" s="544" t="str">
        <f>E21</f>
        <v>PDE s.r.o.</v>
      </c>
      <c r="K51" s="37"/>
    </row>
    <row r="52" spans="2:43" s="1" customFormat="1" ht="14.45" customHeight="1" x14ac:dyDescent="0.3">
      <c r="B52" s="33"/>
      <c r="C52" s="31" t="s">
        <v>27</v>
      </c>
      <c r="D52" s="34"/>
      <c r="E52" s="34"/>
      <c r="F52" s="29" t="str">
        <f>IF(E18="","",E18)</f>
        <v xml:space="preserve"> </v>
      </c>
      <c r="G52" s="34"/>
      <c r="H52" s="34"/>
      <c r="I52" s="34"/>
      <c r="J52" s="569"/>
      <c r="K52" s="37"/>
    </row>
    <row r="53" spans="2:43" s="1" customFormat="1" ht="10.3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  <c r="K53" s="37"/>
    </row>
    <row r="54" spans="2:43" s="1" customFormat="1" ht="29.25" customHeight="1" x14ac:dyDescent="0.3">
      <c r="B54" s="33"/>
      <c r="C54" s="110" t="s">
        <v>124</v>
      </c>
      <c r="D54" s="103"/>
      <c r="E54" s="103"/>
      <c r="F54" s="103"/>
      <c r="G54" s="103"/>
      <c r="H54" s="103"/>
      <c r="I54" s="103"/>
      <c r="J54" s="111" t="s">
        <v>125</v>
      </c>
      <c r="K54" s="112"/>
    </row>
    <row r="55" spans="2:43" s="1" customFormat="1" ht="10.35" customHeight="1" x14ac:dyDescent="0.3">
      <c r="B55" s="33"/>
      <c r="C55" s="34"/>
      <c r="D55" s="34"/>
      <c r="E55" s="34"/>
      <c r="F55" s="34"/>
      <c r="G55" s="34"/>
      <c r="H55" s="34"/>
      <c r="I55" s="34"/>
      <c r="J55" s="34"/>
      <c r="K55" s="37"/>
    </row>
    <row r="56" spans="2:43" s="1" customFormat="1" ht="29.25" customHeight="1" x14ac:dyDescent="0.3">
      <c r="B56" s="33"/>
      <c r="C56" s="113" t="s">
        <v>126</v>
      </c>
      <c r="D56" s="34"/>
      <c r="E56" s="34"/>
      <c r="F56" s="34"/>
      <c r="G56" s="34"/>
      <c r="H56" s="34"/>
      <c r="I56" s="34"/>
      <c r="J56" s="100">
        <f>J81</f>
        <v>0</v>
      </c>
      <c r="K56" s="37"/>
      <c r="AQ56" s="19" t="s">
        <v>127</v>
      </c>
    </row>
    <row r="57" spans="2:43" s="7" customFormat="1" ht="24.95" customHeight="1" x14ac:dyDescent="0.3">
      <c r="B57" s="114"/>
      <c r="C57" s="115"/>
      <c r="D57" s="116" t="s">
        <v>128</v>
      </c>
      <c r="E57" s="117"/>
      <c r="F57" s="117"/>
      <c r="G57" s="117"/>
      <c r="H57" s="117"/>
      <c r="I57" s="117"/>
      <c r="J57" s="118">
        <f>J82</f>
        <v>0</v>
      </c>
      <c r="K57" s="119"/>
    </row>
    <row r="58" spans="2:43" s="8" customFormat="1" ht="19.899999999999999" customHeight="1" x14ac:dyDescent="0.3">
      <c r="B58" s="120"/>
      <c r="C58" s="121"/>
      <c r="D58" s="122" t="s">
        <v>129</v>
      </c>
      <c r="E58" s="123"/>
      <c r="F58" s="123"/>
      <c r="G58" s="123"/>
      <c r="H58" s="123"/>
      <c r="I58" s="123"/>
      <c r="J58" s="124">
        <f>J83</f>
        <v>0</v>
      </c>
      <c r="K58" s="125"/>
    </row>
    <row r="59" spans="2:43" s="8" customFormat="1" ht="19.899999999999999" customHeight="1" x14ac:dyDescent="0.3">
      <c r="B59" s="120"/>
      <c r="C59" s="121"/>
      <c r="D59" s="122" t="s">
        <v>157</v>
      </c>
      <c r="E59" s="123"/>
      <c r="F59" s="123"/>
      <c r="G59" s="123"/>
      <c r="H59" s="123"/>
      <c r="I59" s="123"/>
      <c r="J59" s="124">
        <f>J101</f>
        <v>0</v>
      </c>
      <c r="K59" s="125"/>
    </row>
    <row r="60" spans="2:43" s="8" customFormat="1" ht="19.899999999999999" customHeight="1" x14ac:dyDescent="0.3">
      <c r="B60" s="120"/>
      <c r="C60" s="121"/>
      <c r="D60" s="122" t="s">
        <v>158</v>
      </c>
      <c r="E60" s="123"/>
      <c r="F60" s="123"/>
      <c r="G60" s="123"/>
      <c r="H60" s="123"/>
      <c r="I60" s="123"/>
      <c r="J60" s="124">
        <f>J114</f>
        <v>0</v>
      </c>
      <c r="K60" s="125"/>
    </row>
    <row r="61" spans="2:43" s="8" customFormat="1" ht="19.899999999999999" customHeight="1" x14ac:dyDescent="0.3">
      <c r="B61" s="120"/>
      <c r="C61" s="121"/>
      <c r="D61" s="122" t="s">
        <v>159</v>
      </c>
      <c r="E61" s="123"/>
      <c r="F61" s="123"/>
      <c r="G61" s="123"/>
      <c r="H61" s="123"/>
      <c r="I61" s="123"/>
      <c r="J61" s="124">
        <f>J141</f>
        <v>0</v>
      </c>
      <c r="K61" s="125"/>
    </row>
    <row r="62" spans="2:43" s="1" customFormat="1" ht="21.75" customHeight="1" x14ac:dyDescent="0.3">
      <c r="B62" s="33"/>
      <c r="C62" s="34"/>
      <c r="D62" s="34"/>
      <c r="E62" s="34"/>
      <c r="F62" s="34"/>
      <c r="G62" s="34"/>
      <c r="H62" s="34"/>
      <c r="I62" s="34"/>
      <c r="J62" s="34"/>
      <c r="K62" s="37"/>
    </row>
    <row r="63" spans="2:43" s="1" customFormat="1" ht="6.95" customHeight="1" x14ac:dyDescent="0.3">
      <c r="B63" s="48"/>
      <c r="C63" s="49"/>
      <c r="D63" s="49"/>
      <c r="E63" s="49"/>
      <c r="F63" s="49"/>
      <c r="G63" s="49"/>
      <c r="H63" s="49"/>
      <c r="I63" s="49"/>
      <c r="J63" s="49"/>
      <c r="K63" s="50"/>
    </row>
    <row r="67" spans="2:20" s="1" customFormat="1" ht="6.95" customHeight="1" x14ac:dyDescent="0.3"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33"/>
    </row>
    <row r="68" spans="2:20" s="1" customFormat="1" ht="36.950000000000003" customHeight="1" x14ac:dyDescent="0.3">
      <c r="B68" s="33"/>
      <c r="C68" s="53" t="s">
        <v>130</v>
      </c>
      <c r="L68" s="33"/>
    </row>
    <row r="69" spans="2:20" s="1" customFormat="1" ht="6.95" customHeight="1" x14ac:dyDescent="0.3">
      <c r="B69" s="33"/>
      <c r="L69" s="33"/>
    </row>
    <row r="70" spans="2:20" s="1" customFormat="1" ht="14.45" customHeight="1" x14ac:dyDescent="0.3">
      <c r="B70" s="33"/>
      <c r="C70" s="55" t="s">
        <v>17</v>
      </c>
      <c r="L70" s="33"/>
    </row>
    <row r="71" spans="2:20" s="1" customFormat="1" ht="16.5" customHeight="1" x14ac:dyDescent="0.3">
      <c r="B71" s="33"/>
      <c r="E71" s="570" t="str">
        <f>E7</f>
        <v>Valdice - modernizace tepelného hospodářství EED - SO 02 - Prádelna obj. 29</v>
      </c>
      <c r="F71" s="571"/>
      <c r="G71" s="571"/>
      <c r="H71" s="571"/>
      <c r="L71" s="33"/>
    </row>
    <row r="72" spans="2:20" s="1" customFormat="1" ht="14.45" customHeight="1" x14ac:dyDescent="0.3">
      <c r="B72" s="33"/>
      <c r="C72" s="55" t="s">
        <v>122</v>
      </c>
      <c r="L72" s="33"/>
    </row>
    <row r="73" spans="2:20" s="1" customFormat="1" ht="17.25" customHeight="1" x14ac:dyDescent="0.3">
      <c r="B73" s="33"/>
      <c r="E73" s="521" t="str">
        <f>E9</f>
        <v xml:space="preserve">D.1.4.c - 02 - Zařízení pro vytápění staveb - Kotelna  Tepelné čerpadlo </v>
      </c>
      <c r="F73" s="572"/>
      <c r="G73" s="572"/>
      <c r="H73" s="572"/>
      <c r="L73" s="33"/>
    </row>
    <row r="74" spans="2:20" s="1" customFormat="1" ht="6.95" customHeight="1" x14ac:dyDescent="0.3">
      <c r="B74" s="33"/>
      <c r="L74" s="33"/>
    </row>
    <row r="75" spans="2:20" s="1" customFormat="1" ht="18" customHeight="1" x14ac:dyDescent="0.3">
      <c r="B75" s="33"/>
      <c r="C75" s="55" t="s">
        <v>21</v>
      </c>
      <c r="F75" s="126" t="str">
        <f>F12</f>
        <v>Valdice</v>
      </c>
      <c r="I75" s="55" t="s">
        <v>23</v>
      </c>
      <c r="J75" s="59" t="str">
        <f>IF(J12="","",J12)</f>
        <v>1. 5. 2018</v>
      </c>
      <c r="L75" s="33"/>
    </row>
    <row r="76" spans="2:20" s="1" customFormat="1" ht="6.95" customHeight="1" x14ac:dyDescent="0.3">
      <c r="B76" s="33"/>
      <c r="L76" s="33"/>
    </row>
    <row r="77" spans="2:20" s="1" customFormat="1" ht="15" x14ac:dyDescent="0.3">
      <c r="B77" s="33"/>
      <c r="C77" s="55" t="s">
        <v>24</v>
      </c>
      <c r="F77" s="126" t="str">
        <f>E15</f>
        <v>Vězeňská služba České republiky</v>
      </c>
      <c r="I77" s="55" t="s">
        <v>28</v>
      </c>
      <c r="J77" s="126" t="str">
        <f>E21</f>
        <v>PDE s.r.o.</v>
      </c>
      <c r="L77" s="33"/>
    </row>
    <row r="78" spans="2:20" s="1" customFormat="1" ht="14.45" customHeight="1" x14ac:dyDescent="0.3">
      <c r="B78" s="33"/>
      <c r="C78" s="55" t="s">
        <v>27</v>
      </c>
      <c r="F78" s="126" t="str">
        <f>IF(E18="","",E18)</f>
        <v xml:space="preserve"> </v>
      </c>
      <c r="L78" s="33"/>
    </row>
    <row r="79" spans="2:20" s="1" customFormat="1" ht="10.35" customHeight="1" x14ac:dyDescent="0.3">
      <c r="B79" s="33"/>
      <c r="L79" s="33"/>
    </row>
    <row r="80" spans="2:20" s="9" customFormat="1" ht="29.25" customHeight="1" x14ac:dyDescent="0.3">
      <c r="B80" s="127"/>
      <c r="C80" s="128" t="s">
        <v>131</v>
      </c>
      <c r="D80" s="129" t="s">
        <v>51</v>
      </c>
      <c r="E80" s="129" t="s">
        <v>47</v>
      </c>
      <c r="F80" s="129" t="s">
        <v>132</v>
      </c>
      <c r="G80" s="129" t="s">
        <v>133</v>
      </c>
      <c r="H80" s="129" t="s">
        <v>134</v>
      </c>
      <c r="I80" s="129" t="s">
        <v>135</v>
      </c>
      <c r="J80" s="129" t="s">
        <v>125</v>
      </c>
      <c r="K80" s="130" t="s">
        <v>136</v>
      </c>
      <c r="L80" s="127"/>
      <c r="M80" s="65" t="s">
        <v>137</v>
      </c>
      <c r="N80" s="66" t="s">
        <v>36</v>
      </c>
      <c r="O80" s="66" t="s">
        <v>138</v>
      </c>
      <c r="P80" s="66" t="s">
        <v>139</v>
      </c>
      <c r="Q80" s="66" t="s">
        <v>140</v>
      </c>
      <c r="R80" s="66" t="s">
        <v>141</v>
      </c>
      <c r="S80" s="66" t="s">
        <v>142</v>
      </c>
      <c r="T80" s="67" t="s">
        <v>143</v>
      </c>
    </row>
    <row r="81" spans="2:61" s="1" customFormat="1" ht="29.25" customHeight="1" x14ac:dyDescent="0.35">
      <c r="B81" s="33"/>
      <c r="C81" s="69" t="s">
        <v>126</v>
      </c>
      <c r="J81" s="131"/>
      <c r="L81" s="33"/>
      <c r="M81" s="68"/>
      <c r="N81" s="60"/>
      <c r="O81" s="60"/>
      <c r="P81" s="132">
        <f>P82</f>
        <v>220.71000000000004</v>
      </c>
      <c r="Q81" s="60"/>
      <c r="R81" s="132">
        <f>R82</f>
        <v>2.4443400000000004</v>
      </c>
      <c r="S81" s="60"/>
      <c r="T81" s="133">
        <f>T82</f>
        <v>0</v>
      </c>
      <c r="AP81" s="19" t="s">
        <v>65</v>
      </c>
      <c r="AQ81" s="19" t="s">
        <v>127</v>
      </c>
      <c r="BG81" s="134">
        <f>BG82</f>
        <v>0</v>
      </c>
    </row>
    <row r="82" spans="2:61" s="10" customFormat="1" ht="37.35" customHeight="1" x14ac:dyDescent="0.35">
      <c r="B82" s="135"/>
      <c r="D82" s="136" t="s">
        <v>65</v>
      </c>
      <c r="E82" s="137" t="s">
        <v>144</v>
      </c>
      <c r="F82" s="137" t="s">
        <v>145</v>
      </c>
      <c r="J82" s="138"/>
      <c r="L82" s="135"/>
      <c r="M82" s="139"/>
      <c r="N82" s="140"/>
      <c r="O82" s="140"/>
      <c r="P82" s="141">
        <f>P83+P101+P114+P141</f>
        <v>220.71000000000004</v>
      </c>
      <c r="Q82" s="140"/>
      <c r="R82" s="141">
        <f>R83+R101+R114+R141</f>
        <v>2.4443400000000004</v>
      </c>
      <c r="S82" s="140"/>
      <c r="T82" s="142">
        <f>T83+T101+T114+T141</f>
        <v>0</v>
      </c>
      <c r="AN82" s="136" t="s">
        <v>76</v>
      </c>
      <c r="AP82" s="143" t="s">
        <v>65</v>
      </c>
      <c r="AQ82" s="143" t="s">
        <v>66</v>
      </c>
      <c r="AU82" s="136" t="s">
        <v>146</v>
      </c>
      <c r="BG82" s="144">
        <f>BG83+BG101+BG114+BG141</f>
        <v>0</v>
      </c>
    </row>
    <row r="83" spans="2:61" s="10" customFormat="1" ht="19.899999999999999" customHeight="1" x14ac:dyDescent="0.3">
      <c r="B83" s="135"/>
      <c r="D83" s="136" t="s">
        <v>65</v>
      </c>
      <c r="E83" s="145" t="s">
        <v>147</v>
      </c>
      <c r="F83" s="145" t="s">
        <v>148</v>
      </c>
      <c r="J83" s="146"/>
      <c r="L83" s="135"/>
      <c r="M83" s="139"/>
      <c r="N83" s="140"/>
      <c r="O83" s="140"/>
      <c r="P83" s="141">
        <f>SUM(P84:P100)</f>
        <v>0</v>
      </c>
      <c r="Q83" s="140"/>
      <c r="R83" s="141">
        <f>SUM(R84:R100)</f>
        <v>0</v>
      </c>
      <c r="S83" s="140"/>
      <c r="T83" s="142">
        <f>SUM(T84:T100)</f>
        <v>0</v>
      </c>
      <c r="AN83" s="136" t="s">
        <v>76</v>
      </c>
      <c r="AP83" s="143" t="s">
        <v>65</v>
      </c>
      <c r="AQ83" s="143" t="s">
        <v>74</v>
      </c>
      <c r="AU83" s="136" t="s">
        <v>146</v>
      </c>
      <c r="BG83" s="144">
        <f>SUM(BG84:BG100)</f>
        <v>0</v>
      </c>
    </row>
    <row r="84" spans="2:61" s="1" customFormat="1" ht="39.950000000000003" customHeight="1" x14ac:dyDescent="0.3">
      <c r="B84" s="147"/>
      <c r="C84" s="148" t="s">
        <v>160</v>
      </c>
      <c r="D84" s="148" t="s">
        <v>149</v>
      </c>
      <c r="E84" s="149" t="s">
        <v>161</v>
      </c>
      <c r="F84" s="150" t="s">
        <v>162</v>
      </c>
      <c r="G84" s="151" t="s">
        <v>152</v>
      </c>
      <c r="H84" s="152">
        <v>15</v>
      </c>
      <c r="I84" s="153"/>
      <c r="J84" s="153"/>
      <c r="K84" s="150"/>
      <c r="L84" s="154"/>
      <c r="M84" s="155" t="s">
        <v>5</v>
      </c>
      <c r="N84" s="160" t="s">
        <v>37</v>
      </c>
      <c r="O84" s="161">
        <v>0</v>
      </c>
      <c r="P84" s="161">
        <f t="shared" ref="P84:P100" si="0">O84*H84</f>
        <v>0</v>
      </c>
      <c r="Q84" s="161">
        <v>0</v>
      </c>
      <c r="R84" s="161">
        <f t="shared" ref="R84:R100" si="1">Q84*H84</f>
        <v>0</v>
      </c>
      <c r="S84" s="161">
        <v>0</v>
      </c>
      <c r="T84" s="162">
        <f t="shared" ref="T84:T100" si="2">S84*H84</f>
        <v>0</v>
      </c>
      <c r="AN84" s="19" t="s">
        <v>153</v>
      </c>
      <c r="AP84" s="19" t="s">
        <v>149</v>
      </c>
      <c r="AQ84" s="19" t="s">
        <v>76</v>
      </c>
      <c r="AU84" s="19" t="s">
        <v>146</v>
      </c>
      <c r="BA84" s="159">
        <f t="shared" ref="BA84:BA100" si="3">IF(N84="základní",J84,0)</f>
        <v>0</v>
      </c>
      <c r="BB84" s="159">
        <f t="shared" ref="BB84:BB100" si="4">IF(N84="snížená",J84,0)</f>
        <v>0</v>
      </c>
      <c r="BC84" s="159">
        <f t="shared" ref="BC84:BC100" si="5">IF(N84="zákl. přenesená",J84,0)</f>
        <v>0</v>
      </c>
      <c r="BD84" s="159">
        <f t="shared" ref="BD84:BD100" si="6">IF(N84="sníž. přenesená",J84,0)</f>
        <v>0</v>
      </c>
      <c r="BE84" s="159">
        <f t="shared" ref="BE84:BE100" si="7">IF(N84="nulová",J84,0)</f>
        <v>0</v>
      </c>
      <c r="BF84" s="19" t="s">
        <v>74</v>
      </c>
      <c r="BG84" s="159">
        <f t="shared" ref="BG84:BG100" si="8">ROUND(I84*H84,2)</f>
        <v>0</v>
      </c>
      <c r="BH84" s="19" t="s">
        <v>154</v>
      </c>
      <c r="BI84" s="19" t="s">
        <v>163</v>
      </c>
    </row>
    <row r="85" spans="2:61" s="1" customFormat="1" ht="39.950000000000003" customHeight="1" x14ac:dyDescent="0.3">
      <c r="B85" s="147"/>
      <c r="C85" s="148" t="s">
        <v>164</v>
      </c>
      <c r="D85" s="148" t="s">
        <v>149</v>
      </c>
      <c r="E85" s="149" t="s">
        <v>165</v>
      </c>
      <c r="F85" s="150" t="s">
        <v>494</v>
      </c>
      <c r="G85" s="151" t="s">
        <v>167</v>
      </c>
      <c r="H85" s="152">
        <v>4</v>
      </c>
      <c r="I85" s="252"/>
      <c r="J85" s="153"/>
      <c r="K85" s="150"/>
      <c r="L85" s="154"/>
      <c r="M85" s="155" t="s">
        <v>5</v>
      </c>
      <c r="N85" s="160" t="s">
        <v>37</v>
      </c>
      <c r="O85" s="161">
        <v>0</v>
      </c>
      <c r="P85" s="161">
        <f t="shared" si="0"/>
        <v>0</v>
      </c>
      <c r="Q85" s="161">
        <v>0</v>
      </c>
      <c r="R85" s="161">
        <f t="shared" si="1"/>
        <v>0</v>
      </c>
      <c r="S85" s="161">
        <v>0</v>
      </c>
      <c r="T85" s="162">
        <f t="shared" si="2"/>
        <v>0</v>
      </c>
      <c r="AN85" s="19" t="s">
        <v>153</v>
      </c>
      <c r="AP85" s="19" t="s">
        <v>149</v>
      </c>
      <c r="AQ85" s="19" t="s">
        <v>76</v>
      </c>
      <c r="AU85" s="19" t="s">
        <v>146</v>
      </c>
      <c r="BA85" s="159">
        <f t="shared" si="3"/>
        <v>0</v>
      </c>
      <c r="BB85" s="159">
        <f t="shared" si="4"/>
        <v>0</v>
      </c>
      <c r="BC85" s="159">
        <f t="shared" si="5"/>
        <v>0</v>
      </c>
      <c r="BD85" s="159">
        <f t="shared" si="6"/>
        <v>0</v>
      </c>
      <c r="BE85" s="159">
        <f t="shared" si="7"/>
        <v>0</v>
      </c>
      <c r="BF85" s="19" t="s">
        <v>74</v>
      </c>
      <c r="BG85" s="159">
        <f t="shared" si="8"/>
        <v>0</v>
      </c>
      <c r="BH85" s="19" t="s">
        <v>154</v>
      </c>
      <c r="BI85" s="19" t="s">
        <v>168</v>
      </c>
    </row>
    <row r="86" spans="2:61" s="1" customFormat="1" ht="39.950000000000003" customHeight="1" x14ac:dyDescent="0.3">
      <c r="B86" s="147"/>
      <c r="C86" s="148" t="s">
        <v>169</v>
      </c>
      <c r="D86" s="148" t="s">
        <v>149</v>
      </c>
      <c r="E86" s="149" t="s">
        <v>170</v>
      </c>
      <c r="F86" s="150" t="s">
        <v>171</v>
      </c>
      <c r="G86" s="151" t="s">
        <v>167</v>
      </c>
      <c r="H86" s="152">
        <v>25</v>
      </c>
      <c r="I86" s="153"/>
      <c r="J86" s="153"/>
      <c r="K86" s="150"/>
      <c r="L86" s="154"/>
      <c r="M86" s="155" t="s">
        <v>5</v>
      </c>
      <c r="N86" s="160" t="s">
        <v>37</v>
      </c>
      <c r="O86" s="161">
        <v>0</v>
      </c>
      <c r="P86" s="161">
        <f t="shared" si="0"/>
        <v>0</v>
      </c>
      <c r="Q86" s="161">
        <v>0</v>
      </c>
      <c r="R86" s="161">
        <f t="shared" si="1"/>
        <v>0</v>
      </c>
      <c r="S86" s="161">
        <v>0</v>
      </c>
      <c r="T86" s="162">
        <f t="shared" si="2"/>
        <v>0</v>
      </c>
      <c r="AN86" s="19" t="s">
        <v>153</v>
      </c>
      <c r="AP86" s="19" t="s">
        <v>149</v>
      </c>
      <c r="AQ86" s="19" t="s">
        <v>76</v>
      </c>
      <c r="AU86" s="19" t="s">
        <v>146</v>
      </c>
      <c r="BA86" s="159">
        <f t="shared" si="3"/>
        <v>0</v>
      </c>
      <c r="BB86" s="159">
        <f t="shared" si="4"/>
        <v>0</v>
      </c>
      <c r="BC86" s="159">
        <f t="shared" si="5"/>
        <v>0</v>
      </c>
      <c r="BD86" s="159">
        <f t="shared" si="6"/>
        <v>0</v>
      </c>
      <c r="BE86" s="159">
        <f t="shared" si="7"/>
        <v>0</v>
      </c>
      <c r="BF86" s="19" t="s">
        <v>74</v>
      </c>
      <c r="BG86" s="159">
        <f t="shared" si="8"/>
        <v>0</v>
      </c>
      <c r="BH86" s="19" t="s">
        <v>154</v>
      </c>
      <c r="BI86" s="19" t="s">
        <v>172</v>
      </c>
    </row>
    <row r="87" spans="2:61" s="1" customFormat="1" ht="39.950000000000003" customHeight="1" x14ac:dyDescent="0.3">
      <c r="B87" s="147"/>
      <c r="C87" s="148" t="s">
        <v>173</v>
      </c>
      <c r="D87" s="148" t="s">
        <v>149</v>
      </c>
      <c r="E87" s="149" t="s">
        <v>174</v>
      </c>
      <c r="F87" s="150" t="s">
        <v>495</v>
      </c>
      <c r="G87" s="151" t="s">
        <v>176</v>
      </c>
      <c r="H87" s="152">
        <v>232</v>
      </c>
      <c r="I87" s="153"/>
      <c r="J87" s="153"/>
      <c r="K87" s="150"/>
      <c r="L87" s="154"/>
      <c r="M87" s="155" t="s">
        <v>5</v>
      </c>
      <c r="N87" s="160" t="s">
        <v>37</v>
      </c>
      <c r="O87" s="161">
        <v>0</v>
      </c>
      <c r="P87" s="161">
        <f t="shared" si="0"/>
        <v>0</v>
      </c>
      <c r="Q87" s="161">
        <v>0</v>
      </c>
      <c r="R87" s="161">
        <f t="shared" si="1"/>
        <v>0</v>
      </c>
      <c r="S87" s="161">
        <v>0</v>
      </c>
      <c r="T87" s="162">
        <f t="shared" si="2"/>
        <v>0</v>
      </c>
      <c r="AN87" s="19" t="s">
        <v>153</v>
      </c>
      <c r="AP87" s="19" t="s">
        <v>149</v>
      </c>
      <c r="AQ87" s="19" t="s">
        <v>76</v>
      </c>
      <c r="AU87" s="19" t="s">
        <v>146</v>
      </c>
      <c r="BA87" s="159">
        <f t="shared" si="3"/>
        <v>0</v>
      </c>
      <c r="BB87" s="159">
        <f t="shared" si="4"/>
        <v>0</v>
      </c>
      <c r="BC87" s="159">
        <f t="shared" si="5"/>
        <v>0</v>
      </c>
      <c r="BD87" s="159">
        <f t="shared" si="6"/>
        <v>0</v>
      </c>
      <c r="BE87" s="159">
        <f t="shared" si="7"/>
        <v>0</v>
      </c>
      <c r="BF87" s="19" t="s">
        <v>74</v>
      </c>
      <c r="BG87" s="159">
        <f t="shared" si="8"/>
        <v>0</v>
      </c>
      <c r="BH87" s="19" t="s">
        <v>154</v>
      </c>
      <c r="BI87" s="19" t="s">
        <v>177</v>
      </c>
    </row>
    <row r="88" spans="2:61" s="1" customFormat="1" ht="39.950000000000003" customHeight="1" x14ac:dyDescent="0.3">
      <c r="B88" s="147"/>
      <c r="C88" s="148" t="s">
        <v>190</v>
      </c>
      <c r="D88" s="148" t="s">
        <v>149</v>
      </c>
      <c r="E88" s="149" t="s">
        <v>191</v>
      </c>
      <c r="F88" s="150" t="s">
        <v>192</v>
      </c>
      <c r="G88" s="151" t="s">
        <v>167</v>
      </c>
      <c r="H88" s="152">
        <v>6</v>
      </c>
      <c r="I88" s="153"/>
      <c r="J88" s="153"/>
      <c r="K88" s="150"/>
      <c r="L88" s="154"/>
      <c r="M88" s="155" t="s">
        <v>5</v>
      </c>
      <c r="N88" s="160" t="s">
        <v>37</v>
      </c>
      <c r="O88" s="161">
        <v>0</v>
      </c>
      <c r="P88" s="161">
        <f t="shared" si="0"/>
        <v>0</v>
      </c>
      <c r="Q88" s="161">
        <v>0</v>
      </c>
      <c r="R88" s="161">
        <f t="shared" si="1"/>
        <v>0</v>
      </c>
      <c r="S88" s="161">
        <v>0</v>
      </c>
      <c r="T88" s="162">
        <f t="shared" si="2"/>
        <v>0</v>
      </c>
      <c r="AN88" s="19" t="s">
        <v>153</v>
      </c>
      <c r="AP88" s="19" t="s">
        <v>149</v>
      </c>
      <c r="AQ88" s="19" t="s">
        <v>76</v>
      </c>
      <c r="AU88" s="19" t="s">
        <v>146</v>
      </c>
      <c r="BA88" s="159">
        <f t="shared" si="3"/>
        <v>0</v>
      </c>
      <c r="BB88" s="159">
        <f t="shared" si="4"/>
        <v>0</v>
      </c>
      <c r="BC88" s="159">
        <f t="shared" si="5"/>
        <v>0</v>
      </c>
      <c r="BD88" s="159">
        <f t="shared" si="6"/>
        <v>0</v>
      </c>
      <c r="BE88" s="159">
        <f t="shared" si="7"/>
        <v>0</v>
      </c>
      <c r="BF88" s="19" t="s">
        <v>74</v>
      </c>
      <c r="BG88" s="159">
        <f t="shared" si="8"/>
        <v>0</v>
      </c>
      <c r="BH88" s="19" t="s">
        <v>154</v>
      </c>
      <c r="BI88" s="19" t="s">
        <v>193</v>
      </c>
    </row>
    <row r="89" spans="2:61" s="1" customFormat="1" ht="39.950000000000003" customHeight="1" x14ac:dyDescent="0.3">
      <c r="B89" s="147"/>
      <c r="C89" s="148" t="s">
        <v>194</v>
      </c>
      <c r="D89" s="148" t="s">
        <v>149</v>
      </c>
      <c r="E89" s="149" t="s">
        <v>195</v>
      </c>
      <c r="F89" s="150" t="s">
        <v>196</v>
      </c>
      <c r="G89" s="151" t="s">
        <v>167</v>
      </c>
      <c r="H89" s="152">
        <v>16</v>
      </c>
      <c r="I89" s="153"/>
      <c r="J89" s="153"/>
      <c r="K89" s="150"/>
      <c r="L89" s="154"/>
      <c r="M89" s="155" t="s">
        <v>5</v>
      </c>
      <c r="N89" s="160" t="s">
        <v>37</v>
      </c>
      <c r="O89" s="161">
        <v>0</v>
      </c>
      <c r="P89" s="161">
        <f t="shared" si="0"/>
        <v>0</v>
      </c>
      <c r="Q89" s="161">
        <v>0</v>
      </c>
      <c r="R89" s="161">
        <f t="shared" si="1"/>
        <v>0</v>
      </c>
      <c r="S89" s="161">
        <v>0</v>
      </c>
      <c r="T89" s="162">
        <f t="shared" si="2"/>
        <v>0</v>
      </c>
      <c r="AN89" s="19" t="s">
        <v>153</v>
      </c>
      <c r="AP89" s="19" t="s">
        <v>149</v>
      </c>
      <c r="AQ89" s="19" t="s">
        <v>76</v>
      </c>
      <c r="AU89" s="19" t="s">
        <v>146</v>
      </c>
      <c r="BA89" s="159">
        <f t="shared" si="3"/>
        <v>0</v>
      </c>
      <c r="BB89" s="159">
        <f t="shared" si="4"/>
        <v>0</v>
      </c>
      <c r="BC89" s="159">
        <f t="shared" si="5"/>
        <v>0</v>
      </c>
      <c r="BD89" s="159">
        <f t="shared" si="6"/>
        <v>0</v>
      </c>
      <c r="BE89" s="159">
        <f t="shared" si="7"/>
        <v>0</v>
      </c>
      <c r="BF89" s="19" t="s">
        <v>74</v>
      </c>
      <c r="BG89" s="159">
        <f t="shared" si="8"/>
        <v>0</v>
      </c>
      <c r="BH89" s="19" t="s">
        <v>154</v>
      </c>
      <c r="BI89" s="19" t="s">
        <v>197</v>
      </c>
    </row>
    <row r="90" spans="2:61" s="1" customFormat="1" ht="39.950000000000003" customHeight="1" x14ac:dyDescent="0.3">
      <c r="B90" s="147"/>
      <c r="C90" s="148" t="s">
        <v>198</v>
      </c>
      <c r="D90" s="148" t="s">
        <v>149</v>
      </c>
      <c r="E90" s="149" t="s">
        <v>199</v>
      </c>
      <c r="F90" s="150" t="s">
        <v>200</v>
      </c>
      <c r="G90" s="151" t="s">
        <v>167</v>
      </c>
      <c r="H90" s="152">
        <v>8</v>
      </c>
      <c r="I90" s="153"/>
      <c r="J90" s="153"/>
      <c r="K90" s="150"/>
      <c r="L90" s="154"/>
      <c r="M90" s="155" t="s">
        <v>5</v>
      </c>
      <c r="N90" s="160" t="s">
        <v>37</v>
      </c>
      <c r="O90" s="161">
        <v>0</v>
      </c>
      <c r="P90" s="161">
        <f t="shared" si="0"/>
        <v>0</v>
      </c>
      <c r="Q90" s="161">
        <v>0</v>
      </c>
      <c r="R90" s="161">
        <f t="shared" si="1"/>
        <v>0</v>
      </c>
      <c r="S90" s="161">
        <v>0</v>
      </c>
      <c r="T90" s="162">
        <f t="shared" si="2"/>
        <v>0</v>
      </c>
      <c r="AN90" s="19" t="s">
        <v>153</v>
      </c>
      <c r="AP90" s="19" t="s">
        <v>149</v>
      </c>
      <c r="AQ90" s="19" t="s">
        <v>76</v>
      </c>
      <c r="AU90" s="19" t="s">
        <v>146</v>
      </c>
      <c r="BA90" s="159">
        <f t="shared" si="3"/>
        <v>0</v>
      </c>
      <c r="BB90" s="159">
        <f t="shared" si="4"/>
        <v>0</v>
      </c>
      <c r="BC90" s="159">
        <f t="shared" si="5"/>
        <v>0</v>
      </c>
      <c r="BD90" s="159">
        <f t="shared" si="6"/>
        <v>0</v>
      </c>
      <c r="BE90" s="159">
        <f t="shared" si="7"/>
        <v>0</v>
      </c>
      <c r="BF90" s="19" t="s">
        <v>74</v>
      </c>
      <c r="BG90" s="159">
        <f t="shared" si="8"/>
        <v>0</v>
      </c>
      <c r="BH90" s="19" t="s">
        <v>154</v>
      </c>
      <c r="BI90" s="19" t="s">
        <v>201</v>
      </c>
    </row>
    <row r="91" spans="2:61" s="1" customFormat="1" ht="39.950000000000003" customHeight="1" x14ac:dyDescent="0.3">
      <c r="B91" s="147"/>
      <c r="C91" s="148" t="s">
        <v>202</v>
      </c>
      <c r="D91" s="148" t="s">
        <v>149</v>
      </c>
      <c r="E91" s="149" t="s">
        <v>203</v>
      </c>
      <c r="F91" s="150" t="s">
        <v>496</v>
      </c>
      <c r="G91" s="151" t="s">
        <v>152</v>
      </c>
      <c r="H91" s="152">
        <v>3</v>
      </c>
      <c r="I91" s="153"/>
      <c r="J91" s="153"/>
      <c r="K91" s="150"/>
      <c r="L91" s="154"/>
      <c r="M91" s="155" t="s">
        <v>5</v>
      </c>
      <c r="N91" s="160" t="s">
        <v>37</v>
      </c>
      <c r="O91" s="161">
        <v>0</v>
      </c>
      <c r="P91" s="161">
        <f t="shared" si="0"/>
        <v>0</v>
      </c>
      <c r="Q91" s="161">
        <v>0</v>
      </c>
      <c r="R91" s="161">
        <f t="shared" si="1"/>
        <v>0</v>
      </c>
      <c r="S91" s="161">
        <v>0</v>
      </c>
      <c r="T91" s="162">
        <f t="shared" si="2"/>
        <v>0</v>
      </c>
      <c r="AN91" s="19" t="s">
        <v>153</v>
      </c>
      <c r="AP91" s="19" t="s">
        <v>149</v>
      </c>
      <c r="AQ91" s="19" t="s">
        <v>76</v>
      </c>
      <c r="AU91" s="19" t="s">
        <v>146</v>
      </c>
      <c r="BA91" s="159">
        <f t="shared" si="3"/>
        <v>0</v>
      </c>
      <c r="BB91" s="159">
        <f t="shared" si="4"/>
        <v>0</v>
      </c>
      <c r="BC91" s="159">
        <f t="shared" si="5"/>
        <v>0</v>
      </c>
      <c r="BD91" s="159">
        <f t="shared" si="6"/>
        <v>0</v>
      </c>
      <c r="BE91" s="159">
        <f t="shared" si="7"/>
        <v>0</v>
      </c>
      <c r="BF91" s="19" t="s">
        <v>74</v>
      </c>
      <c r="BG91" s="159">
        <f t="shared" si="8"/>
        <v>0</v>
      </c>
      <c r="BH91" s="19" t="s">
        <v>154</v>
      </c>
      <c r="BI91" s="19" t="s">
        <v>205</v>
      </c>
    </row>
    <row r="92" spans="2:61" s="1" customFormat="1" ht="39.950000000000003" customHeight="1" x14ac:dyDescent="0.3">
      <c r="B92" s="147"/>
      <c r="C92" s="148" t="s">
        <v>497</v>
      </c>
      <c r="D92" s="148" t="s">
        <v>149</v>
      </c>
      <c r="E92" s="149" t="s">
        <v>498</v>
      </c>
      <c r="F92" s="150" t="s">
        <v>499</v>
      </c>
      <c r="G92" s="151" t="s">
        <v>167</v>
      </c>
      <c r="H92" s="152">
        <v>24</v>
      </c>
      <c r="I92" s="153"/>
      <c r="J92" s="153"/>
      <c r="K92" s="150"/>
      <c r="L92" s="154"/>
      <c r="M92" s="155" t="s">
        <v>5</v>
      </c>
      <c r="N92" s="160" t="s">
        <v>37</v>
      </c>
      <c r="O92" s="161">
        <v>0</v>
      </c>
      <c r="P92" s="161">
        <f t="shared" si="0"/>
        <v>0</v>
      </c>
      <c r="Q92" s="161">
        <v>0</v>
      </c>
      <c r="R92" s="161">
        <f t="shared" si="1"/>
        <v>0</v>
      </c>
      <c r="S92" s="161">
        <v>0</v>
      </c>
      <c r="T92" s="162">
        <f t="shared" si="2"/>
        <v>0</v>
      </c>
      <c r="AN92" s="19" t="s">
        <v>153</v>
      </c>
      <c r="AP92" s="19" t="s">
        <v>149</v>
      </c>
      <c r="AQ92" s="19" t="s">
        <v>76</v>
      </c>
      <c r="AU92" s="19" t="s">
        <v>146</v>
      </c>
      <c r="BA92" s="159">
        <f t="shared" si="3"/>
        <v>0</v>
      </c>
      <c r="BB92" s="159">
        <f t="shared" si="4"/>
        <v>0</v>
      </c>
      <c r="BC92" s="159">
        <f t="shared" si="5"/>
        <v>0</v>
      </c>
      <c r="BD92" s="159">
        <f t="shared" si="6"/>
        <v>0</v>
      </c>
      <c r="BE92" s="159">
        <f t="shared" si="7"/>
        <v>0</v>
      </c>
      <c r="BF92" s="19" t="s">
        <v>74</v>
      </c>
      <c r="BG92" s="159">
        <f t="shared" si="8"/>
        <v>0</v>
      </c>
      <c r="BH92" s="19" t="s">
        <v>154</v>
      </c>
      <c r="BI92" s="19" t="s">
        <v>500</v>
      </c>
    </row>
    <row r="93" spans="2:61" s="1" customFormat="1" ht="39.950000000000003" customHeight="1" x14ac:dyDescent="0.3">
      <c r="B93" s="147"/>
      <c r="C93" s="148" t="s">
        <v>501</v>
      </c>
      <c r="D93" s="148" t="s">
        <v>149</v>
      </c>
      <c r="E93" s="149" t="s">
        <v>502</v>
      </c>
      <c r="F93" s="150" t="s">
        <v>503</v>
      </c>
      <c r="G93" s="151" t="s">
        <v>167</v>
      </c>
      <c r="H93" s="152">
        <v>6</v>
      </c>
      <c r="I93" s="153"/>
      <c r="J93" s="153"/>
      <c r="K93" s="150"/>
      <c r="L93" s="154"/>
      <c r="M93" s="155" t="s">
        <v>5</v>
      </c>
      <c r="N93" s="160" t="s">
        <v>37</v>
      </c>
      <c r="O93" s="161">
        <v>0</v>
      </c>
      <c r="P93" s="161">
        <f t="shared" si="0"/>
        <v>0</v>
      </c>
      <c r="Q93" s="161">
        <v>0</v>
      </c>
      <c r="R93" s="161">
        <f t="shared" si="1"/>
        <v>0</v>
      </c>
      <c r="S93" s="161">
        <v>0</v>
      </c>
      <c r="T93" s="162">
        <f t="shared" si="2"/>
        <v>0</v>
      </c>
      <c r="AN93" s="19" t="s">
        <v>153</v>
      </c>
      <c r="AP93" s="19" t="s">
        <v>149</v>
      </c>
      <c r="AQ93" s="19" t="s">
        <v>76</v>
      </c>
      <c r="AU93" s="19" t="s">
        <v>146</v>
      </c>
      <c r="BA93" s="159">
        <f t="shared" si="3"/>
        <v>0</v>
      </c>
      <c r="BB93" s="159">
        <f t="shared" si="4"/>
        <v>0</v>
      </c>
      <c r="BC93" s="159">
        <f t="shared" si="5"/>
        <v>0</v>
      </c>
      <c r="BD93" s="159">
        <f t="shared" si="6"/>
        <v>0</v>
      </c>
      <c r="BE93" s="159">
        <f t="shared" si="7"/>
        <v>0</v>
      </c>
      <c r="BF93" s="19" t="s">
        <v>74</v>
      </c>
      <c r="BG93" s="159">
        <f t="shared" si="8"/>
        <v>0</v>
      </c>
      <c r="BH93" s="19" t="s">
        <v>154</v>
      </c>
      <c r="BI93" s="19" t="s">
        <v>504</v>
      </c>
    </row>
    <row r="94" spans="2:61" s="1" customFormat="1" ht="39.950000000000003" customHeight="1" x14ac:dyDescent="0.3">
      <c r="B94" s="147"/>
      <c r="C94" s="148" t="s">
        <v>206</v>
      </c>
      <c r="D94" s="148" t="s">
        <v>149</v>
      </c>
      <c r="E94" s="149" t="s">
        <v>207</v>
      </c>
      <c r="F94" s="150" t="s">
        <v>505</v>
      </c>
      <c r="G94" s="151" t="s">
        <v>152</v>
      </c>
      <c r="H94" s="152">
        <v>1</v>
      </c>
      <c r="I94" s="153"/>
      <c r="J94" s="153"/>
      <c r="K94" s="150"/>
      <c r="L94" s="154"/>
      <c r="M94" s="155" t="s">
        <v>5</v>
      </c>
      <c r="N94" s="160" t="s">
        <v>37</v>
      </c>
      <c r="O94" s="161">
        <v>0</v>
      </c>
      <c r="P94" s="161">
        <f t="shared" si="0"/>
        <v>0</v>
      </c>
      <c r="Q94" s="161">
        <v>0</v>
      </c>
      <c r="R94" s="161">
        <f t="shared" si="1"/>
        <v>0</v>
      </c>
      <c r="S94" s="161">
        <v>0</v>
      </c>
      <c r="T94" s="162">
        <f t="shared" si="2"/>
        <v>0</v>
      </c>
      <c r="AN94" s="19" t="s">
        <v>153</v>
      </c>
      <c r="AP94" s="19" t="s">
        <v>149</v>
      </c>
      <c r="AQ94" s="19" t="s">
        <v>76</v>
      </c>
      <c r="AU94" s="19" t="s">
        <v>146</v>
      </c>
      <c r="BA94" s="159">
        <f t="shared" si="3"/>
        <v>0</v>
      </c>
      <c r="BB94" s="159">
        <f t="shared" si="4"/>
        <v>0</v>
      </c>
      <c r="BC94" s="159">
        <f t="shared" si="5"/>
        <v>0</v>
      </c>
      <c r="BD94" s="159">
        <f t="shared" si="6"/>
        <v>0</v>
      </c>
      <c r="BE94" s="159">
        <f t="shared" si="7"/>
        <v>0</v>
      </c>
      <c r="BF94" s="19" t="s">
        <v>74</v>
      </c>
      <c r="BG94" s="159">
        <f t="shared" si="8"/>
        <v>0</v>
      </c>
      <c r="BH94" s="19" t="s">
        <v>154</v>
      </c>
      <c r="BI94" s="19" t="s">
        <v>209</v>
      </c>
    </row>
    <row r="95" spans="2:61" s="1" customFormat="1" ht="39.950000000000003" customHeight="1" x14ac:dyDescent="0.3">
      <c r="B95" s="147"/>
      <c r="C95" s="148" t="s">
        <v>506</v>
      </c>
      <c r="D95" s="148" t="s">
        <v>149</v>
      </c>
      <c r="E95" s="149" t="s">
        <v>507</v>
      </c>
      <c r="F95" s="150" t="s">
        <v>508</v>
      </c>
      <c r="G95" s="151" t="s">
        <v>167</v>
      </c>
      <c r="H95" s="152">
        <v>8</v>
      </c>
      <c r="I95" s="153"/>
      <c r="J95" s="153"/>
      <c r="K95" s="150"/>
      <c r="L95" s="154"/>
      <c r="M95" s="155" t="s">
        <v>5</v>
      </c>
      <c r="N95" s="160" t="s">
        <v>37</v>
      </c>
      <c r="O95" s="161">
        <v>0</v>
      </c>
      <c r="P95" s="161">
        <f t="shared" si="0"/>
        <v>0</v>
      </c>
      <c r="Q95" s="161">
        <v>0</v>
      </c>
      <c r="R95" s="161">
        <f t="shared" si="1"/>
        <v>0</v>
      </c>
      <c r="S95" s="161">
        <v>0</v>
      </c>
      <c r="T95" s="162">
        <f t="shared" si="2"/>
        <v>0</v>
      </c>
      <c r="AN95" s="19" t="s">
        <v>153</v>
      </c>
      <c r="AP95" s="19" t="s">
        <v>149</v>
      </c>
      <c r="AQ95" s="19" t="s">
        <v>76</v>
      </c>
      <c r="AU95" s="19" t="s">
        <v>146</v>
      </c>
      <c r="BA95" s="159">
        <f t="shared" si="3"/>
        <v>0</v>
      </c>
      <c r="BB95" s="159">
        <f t="shared" si="4"/>
        <v>0</v>
      </c>
      <c r="BC95" s="159">
        <f t="shared" si="5"/>
        <v>0</v>
      </c>
      <c r="BD95" s="159">
        <f t="shared" si="6"/>
        <v>0</v>
      </c>
      <c r="BE95" s="159">
        <f t="shared" si="7"/>
        <v>0</v>
      </c>
      <c r="BF95" s="19" t="s">
        <v>74</v>
      </c>
      <c r="BG95" s="159">
        <f t="shared" si="8"/>
        <v>0</v>
      </c>
      <c r="BH95" s="19" t="s">
        <v>154</v>
      </c>
      <c r="BI95" s="19" t="s">
        <v>509</v>
      </c>
    </row>
    <row r="96" spans="2:61" s="1" customFormat="1" ht="39.950000000000003" customHeight="1" x14ac:dyDescent="0.3">
      <c r="B96" s="147"/>
      <c r="C96" s="148" t="s">
        <v>210</v>
      </c>
      <c r="D96" s="148" t="s">
        <v>149</v>
      </c>
      <c r="E96" s="149" t="s">
        <v>211</v>
      </c>
      <c r="F96" s="150" t="s">
        <v>510</v>
      </c>
      <c r="G96" s="151" t="s">
        <v>167</v>
      </c>
      <c r="H96" s="152">
        <v>24</v>
      </c>
      <c r="I96" s="153"/>
      <c r="J96" s="153"/>
      <c r="K96" s="150"/>
      <c r="L96" s="154"/>
      <c r="M96" s="155" t="s">
        <v>5</v>
      </c>
      <c r="N96" s="160" t="s">
        <v>37</v>
      </c>
      <c r="O96" s="161">
        <v>0</v>
      </c>
      <c r="P96" s="161">
        <f t="shared" si="0"/>
        <v>0</v>
      </c>
      <c r="Q96" s="161">
        <v>0</v>
      </c>
      <c r="R96" s="161">
        <f t="shared" si="1"/>
        <v>0</v>
      </c>
      <c r="S96" s="161">
        <v>0</v>
      </c>
      <c r="T96" s="162">
        <f t="shared" si="2"/>
        <v>0</v>
      </c>
      <c r="AN96" s="19" t="s">
        <v>153</v>
      </c>
      <c r="AP96" s="19" t="s">
        <v>149</v>
      </c>
      <c r="AQ96" s="19" t="s">
        <v>76</v>
      </c>
      <c r="AU96" s="19" t="s">
        <v>146</v>
      </c>
      <c r="BA96" s="159">
        <f t="shared" si="3"/>
        <v>0</v>
      </c>
      <c r="BB96" s="159">
        <f t="shared" si="4"/>
        <v>0</v>
      </c>
      <c r="BC96" s="159">
        <f t="shared" si="5"/>
        <v>0</v>
      </c>
      <c r="BD96" s="159">
        <f t="shared" si="6"/>
        <v>0</v>
      </c>
      <c r="BE96" s="159">
        <f t="shared" si="7"/>
        <v>0</v>
      </c>
      <c r="BF96" s="19" t="s">
        <v>74</v>
      </c>
      <c r="BG96" s="159">
        <f t="shared" si="8"/>
        <v>0</v>
      </c>
      <c r="BH96" s="19" t="s">
        <v>154</v>
      </c>
      <c r="BI96" s="19" t="s">
        <v>213</v>
      </c>
    </row>
    <row r="97" spans="2:61" s="1" customFormat="1" ht="39.950000000000003" customHeight="1" x14ac:dyDescent="0.3">
      <c r="B97" s="147"/>
      <c r="C97" s="148" t="s">
        <v>214</v>
      </c>
      <c r="D97" s="148" t="s">
        <v>149</v>
      </c>
      <c r="E97" s="149" t="s">
        <v>215</v>
      </c>
      <c r="F97" s="150" t="s">
        <v>511</v>
      </c>
      <c r="G97" s="151" t="s">
        <v>167</v>
      </c>
      <c r="H97" s="152">
        <v>15</v>
      </c>
      <c r="I97" s="252"/>
      <c r="J97" s="252"/>
      <c r="K97" s="150"/>
      <c r="L97" s="154"/>
      <c r="M97" s="155" t="s">
        <v>5</v>
      </c>
      <c r="N97" s="160" t="s">
        <v>37</v>
      </c>
      <c r="O97" s="161">
        <v>0</v>
      </c>
      <c r="P97" s="161">
        <f t="shared" si="0"/>
        <v>0</v>
      </c>
      <c r="Q97" s="161">
        <v>0</v>
      </c>
      <c r="R97" s="161">
        <f t="shared" si="1"/>
        <v>0</v>
      </c>
      <c r="S97" s="161">
        <v>0</v>
      </c>
      <c r="T97" s="162">
        <f t="shared" si="2"/>
        <v>0</v>
      </c>
      <c r="AN97" s="19" t="s">
        <v>153</v>
      </c>
      <c r="AP97" s="19" t="s">
        <v>149</v>
      </c>
      <c r="AQ97" s="19" t="s">
        <v>76</v>
      </c>
      <c r="AU97" s="19" t="s">
        <v>146</v>
      </c>
      <c r="BA97" s="159">
        <f t="shared" si="3"/>
        <v>0</v>
      </c>
      <c r="BB97" s="159">
        <f t="shared" si="4"/>
        <v>0</v>
      </c>
      <c r="BC97" s="159">
        <f t="shared" si="5"/>
        <v>0</v>
      </c>
      <c r="BD97" s="159">
        <f t="shared" si="6"/>
        <v>0</v>
      </c>
      <c r="BE97" s="159">
        <f t="shared" si="7"/>
        <v>0</v>
      </c>
      <c r="BF97" s="19" t="s">
        <v>74</v>
      </c>
      <c r="BG97" s="159">
        <f t="shared" si="8"/>
        <v>0</v>
      </c>
      <c r="BH97" s="19" t="s">
        <v>154</v>
      </c>
      <c r="BI97" s="19" t="s">
        <v>217</v>
      </c>
    </row>
    <row r="98" spans="2:61" s="1" customFormat="1" ht="39.950000000000003" customHeight="1" x14ac:dyDescent="0.3">
      <c r="B98" s="147"/>
      <c r="C98" s="148" t="s">
        <v>218</v>
      </c>
      <c r="D98" s="148" t="s">
        <v>149</v>
      </c>
      <c r="E98" s="149" t="s">
        <v>219</v>
      </c>
      <c r="F98" s="150" t="s">
        <v>220</v>
      </c>
      <c r="G98" s="151" t="s">
        <v>167</v>
      </c>
      <c r="H98" s="152">
        <v>10</v>
      </c>
      <c r="I98" s="252"/>
      <c r="J98" s="252"/>
      <c r="K98" s="150"/>
      <c r="L98" s="154"/>
      <c r="M98" s="155" t="s">
        <v>5</v>
      </c>
      <c r="N98" s="160" t="s">
        <v>37</v>
      </c>
      <c r="O98" s="161">
        <v>0</v>
      </c>
      <c r="P98" s="161">
        <f t="shared" si="0"/>
        <v>0</v>
      </c>
      <c r="Q98" s="161">
        <v>0</v>
      </c>
      <c r="R98" s="161">
        <f t="shared" si="1"/>
        <v>0</v>
      </c>
      <c r="S98" s="161">
        <v>0</v>
      </c>
      <c r="T98" s="162">
        <f t="shared" si="2"/>
        <v>0</v>
      </c>
      <c r="AN98" s="19" t="s">
        <v>153</v>
      </c>
      <c r="AP98" s="19" t="s">
        <v>149</v>
      </c>
      <c r="AQ98" s="19" t="s">
        <v>76</v>
      </c>
      <c r="AU98" s="19" t="s">
        <v>146</v>
      </c>
      <c r="BA98" s="159">
        <f t="shared" si="3"/>
        <v>0</v>
      </c>
      <c r="BB98" s="159">
        <f t="shared" si="4"/>
        <v>0</v>
      </c>
      <c r="BC98" s="159">
        <f t="shared" si="5"/>
        <v>0</v>
      </c>
      <c r="BD98" s="159">
        <f t="shared" si="6"/>
        <v>0</v>
      </c>
      <c r="BE98" s="159">
        <f t="shared" si="7"/>
        <v>0</v>
      </c>
      <c r="BF98" s="19" t="s">
        <v>74</v>
      </c>
      <c r="BG98" s="159">
        <f t="shared" si="8"/>
        <v>0</v>
      </c>
      <c r="BH98" s="19" t="s">
        <v>154</v>
      </c>
      <c r="BI98" s="19" t="s">
        <v>221</v>
      </c>
    </row>
    <row r="99" spans="2:61" s="1" customFormat="1" ht="39.950000000000003" customHeight="1" x14ac:dyDescent="0.3">
      <c r="B99" s="147"/>
      <c r="C99" s="148" t="s">
        <v>222</v>
      </c>
      <c r="D99" s="148" t="s">
        <v>149</v>
      </c>
      <c r="E99" s="149" t="s">
        <v>223</v>
      </c>
      <c r="F99" s="150" t="s">
        <v>512</v>
      </c>
      <c r="G99" s="151" t="s">
        <v>167</v>
      </c>
      <c r="H99" s="152">
        <v>24</v>
      </c>
      <c r="I99" s="252"/>
      <c r="J99" s="252"/>
      <c r="K99" s="150"/>
      <c r="L99" s="154"/>
      <c r="M99" s="155" t="s">
        <v>5</v>
      </c>
      <c r="N99" s="160" t="s">
        <v>37</v>
      </c>
      <c r="O99" s="161">
        <v>0</v>
      </c>
      <c r="P99" s="161">
        <f t="shared" si="0"/>
        <v>0</v>
      </c>
      <c r="Q99" s="161">
        <v>0</v>
      </c>
      <c r="R99" s="161">
        <f t="shared" si="1"/>
        <v>0</v>
      </c>
      <c r="S99" s="161">
        <v>0</v>
      </c>
      <c r="T99" s="162">
        <f t="shared" si="2"/>
        <v>0</v>
      </c>
      <c r="AN99" s="19" t="s">
        <v>153</v>
      </c>
      <c r="AP99" s="19" t="s">
        <v>149</v>
      </c>
      <c r="AQ99" s="19" t="s">
        <v>76</v>
      </c>
      <c r="AU99" s="19" t="s">
        <v>146</v>
      </c>
      <c r="BA99" s="159">
        <f t="shared" si="3"/>
        <v>0</v>
      </c>
      <c r="BB99" s="159">
        <f t="shared" si="4"/>
        <v>0</v>
      </c>
      <c r="BC99" s="159">
        <f t="shared" si="5"/>
        <v>0</v>
      </c>
      <c r="BD99" s="159">
        <f t="shared" si="6"/>
        <v>0</v>
      </c>
      <c r="BE99" s="159">
        <f t="shared" si="7"/>
        <v>0</v>
      </c>
      <c r="BF99" s="19" t="s">
        <v>74</v>
      </c>
      <c r="BG99" s="159">
        <f t="shared" si="8"/>
        <v>0</v>
      </c>
      <c r="BH99" s="19" t="s">
        <v>154</v>
      </c>
      <c r="BI99" s="19" t="s">
        <v>225</v>
      </c>
    </row>
    <row r="100" spans="2:61" s="1" customFormat="1" ht="39.950000000000003" customHeight="1" x14ac:dyDescent="0.3">
      <c r="B100" s="147"/>
      <c r="C100" s="148" t="s">
        <v>226</v>
      </c>
      <c r="D100" s="148" t="s">
        <v>149</v>
      </c>
      <c r="E100" s="149" t="s">
        <v>227</v>
      </c>
      <c r="F100" s="150" t="s">
        <v>228</v>
      </c>
      <c r="G100" s="151" t="s">
        <v>229</v>
      </c>
      <c r="H100" s="152">
        <v>10</v>
      </c>
      <c r="I100" s="153"/>
      <c r="J100" s="153"/>
      <c r="K100" s="150"/>
      <c r="L100" s="154"/>
      <c r="M100" s="155" t="s">
        <v>5</v>
      </c>
      <c r="N100" s="160" t="s">
        <v>37</v>
      </c>
      <c r="O100" s="161">
        <v>0</v>
      </c>
      <c r="P100" s="161">
        <f t="shared" si="0"/>
        <v>0</v>
      </c>
      <c r="Q100" s="161">
        <v>0</v>
      </c>
      <c r="R100" s="161">
        <f t="shared" si="1"/>
        <v>0</v>
      </c>
      <c r="S100" s="161">
        <v>0</v>
      </c>
      <c r="T100" s="162">
        <f t="shared" si="2"/>
        <v>0</v>
      </c>
      <c r="AN100" s="19" t="s">
        <v>153</v>
      </c>
      <c r="AP100" s="19" t="s">
        <v>149</v>
      </c>
      <c r="AQ100" s="19" t="s">
        <v>76</v>
      </c>
      <c r="AU100" s="19" t="s">
        <v>146</v>
      </c>
      <c r="BA100" s="159">
        <f t="shared" si="3"/>
        <v>0</v>
      </c>
      <c r="BB100" s="159">
        <f t="shared" si="4"/>
        <v>0</v>
      </c>
      <c r="BC100" s="159">
        <f t="shared" si="5"/>
        <v>0</v>
      </c>
      <c r="BD100" s="159">
        <f t="shared" si="6"/>
        <v>0</v>
      </c>
      <c r="BE100" s="159">
        <f t="shared" si="7"/>
        <v>0</v>
      </c>
      <c r="BF100" s="19" t="s">
        <v>74</v>
      </c>
      <c r="BG100" s="159">
        <f t="shared" si="8"/>
        <v>0</v>
      </c>
      <c r="BH100" s="19" t="s">
        <v>154</v>
      </c>
      <c r="BI100" s="19" t="s">
        <v>230</v>
      </c>
    </row>
    <row r="101" spans="2:61" s="10" customFormat="1" ht="29.85" customHeight="1" x14ac:dyDescent="0.3">
      <c r="B101" s="135"/>
      <c r="D101" s="136" t="s">
        <v>65</v>
      </c>
      <c r="E101" s="145" t="s">
        <v>276</v>
      </c>
      <c r="F101" s="145" t="s">
        <v>277</v>
      </c>
      <c r="J101" s="146"/>
      <c r="L101" s="135"/>
      <c r="M101" s="139"/>
      <c r="N101" s="140"/>
      <c r="O101" s="140"/>
      <c r="P101" s="141">
        <f>SUM(P102:P113)</f>
        <v>0</v>
      </c>
      <c r="Q101" s="140"/>
      <c r="R101" s="141">
        <f>SUM(R102:R113)</f>
        <v>0</v>
      </c>
      <c r="S101" s="140"/>
      <c r="T101" s="142">
        <f>SUM(T102:T113)</f>
        <v>0</v>
      </c>
      <c r="AN101" s="136" t="s">
        <v>76</v>
      </c>
      <c r="AP101" s="143" t="s">
        <v>65</v>
      </c>
      <c r="AQ101" s="143" t="s">
        <v>74</v>
      </c>
      <c r="AU101" s="136" t="s">
        <v>146</v>
      </c>
      <c r="BG101" s="144">
        <f>SUM(BG102:BG113)</f>
        <v>0</v>
      </c>
    </row>
    <row r="102" spans="2:61" s="1" customFormat="1" ht="114.75" customHeight="1" x14ac:dyDescent="0.3">
      <c r="B102" s="147"/>
      <c r="C102" s="148" t="s">
        <v>76</v>
      </c>
      <c r="D102" s="148" t="s">
        <v>149</v>
      </c>
      <c r="E102" s="149" t="s">
        <v>513</v>
      </c>
      <c r="F102" s="150" t="s">
        <v>514</v>
      </c>
      <c r="G102" s="151" t="s">
        <v>152</v>
      </c>
      <c r="H102" s="152">
        <v>1</v>
      </c>
      <c r="I102" s="153"/>
      <c r="J102" s="153"/>
      <c r="K102" s="150"/>
      <c r="L102" s="154"/>
      <c r="M102" s="155" t="s">
        <v>5</v>
      </c>
      <c r="N102" s="160" t="s">
        <v>37</v>
      </c>
      <c r="O102" s="161">
        <v>0</v>
      </c>
      <c r="P102" s="161">
        <f t="shared" ref="P102:P113" si="9">O102*H102</f>
        <v>0</v>
      </c>
      <c r="Q102" s="161">
        <v>0</v>
      </c>
      <c r="R102" s="161">
        <f t="shared" ref="R102:R113" si="10">Q102*H102</f>
        <v>0</v>
      </c>
      <c r="S102" s="161">
        <v>0</v>
      </c>
      <c r="T102" s="162">
        <f t="shared" ref="T102:T113" si="11">S102*H102</f>
        <v>0</v>
      </c>
      <c r="AN102" s="19" t="s">
        <v>153</v>
      </c>
      <c r="AP102" s="19" t="s">
        <v>149</v>
      </c>
      <c r="AQ102" s="19" t="s">
        <v>76</v>
      </c>
      <c r="AU102" s="19" t="s">
        <v>146</v>
      </c>
      <c r="BA102" s="159">
        <f t="shared" ref="BA102:BA113" si="12">IF(N102="základní",J102,0)</f>
        <v>0</v>
      </c>
      <c r="BB102" s="159">
        <f t="shared" ref="BB102:BB113" si="13">IF(N102="snížená",J102,0)</f>
        <v>0</v>
      </c>
      <c r="BC102" s="159">
        <f t="shared" ref="BC102:BC113" si="14">IF(N102="zákl. přenesená",J102,0)</f>
        <v>0</v>
      </c>
      <c r="BD102" s="159">
        <f t="shared" ref="BD102:BD113" si="15">IF(N102="sníž. přenesená",J102,0)</f>
        <v>0</v>
      </c>
      <c r="BE102" s="159">
        <f t="shared" ref="BE102:BE113" si="16">IF(N102="nulová",J102,0)</f>
        <v>0</v>
      </c>
      <c r="BF102" s="19" t="s">
        <v>74</v>
      </c>
      <c r="BG102" s="159">
        <f t="shared" ref="BG102:BG113" si="17">ROUND(I102*H102,2)</f>
        <v>0</v>
      </c>
      <c r="BH102" s="19" t="s">
        <v>154</v>
      </c>
      <c r="BI102" s="19" t="s">
        <v>515</v>
      </c>
    </row>
    <row r="103" spans="2:61" s="1" customFormat="1" ht="63.75" customHeight="1" x14ac:dyDescent="0.3">
      <c r="B103" s="147"/>
      <c r="C103" s="148" t="s">
        <v>516</v>
      </c>
      <c r="D103" s="148" t="s">
        <v>149</v>
      </c>
      <c r="E103" s="149" t="s">
        <v>517</v>
      </c>
      <c r="F103" s="150" t="s">
        <v>518</v>
      </c>
      <c r="G103" s="151" t="s">
        <v>152</v>
      </c>
      <c r="H103" s="152">
        <v>1</v>
      </c>
      <c r="I103" s="153"/>
      <c r="J103" s="153"/>
      <c r="K103" s="150"/>
      <c r="L103" s="154"/>
      <c r="M103" s="155" t="s">
        <v>5</v>
      </c>
      <c r="N103" s="160" t="s">
        <v>37</v>
      </c>
      <c r="O103" s="161">
        <v>0</v>
      </c>
      <c r="P103" s="161">
        <f t="shared" si="9"/>
        <v>0</v>
      </c>
      <c r="Q103" s="161">
        <v>0</v>
      </c>
      <c r="R103" s="161">
        <f t="shared" si="10"/>
        <v>0</v>
      </c>
      <c r="S103" s="161">
        <v>0</v>
      </c>
      <c r="T103" s="162">
        <f t="shared" si="11"/>
        <v>0</v>
      </c>
      <c r="AN103" s="19" t="s">
        <v>153</v>
      </c>
      <c r="AP103" s="19" t="s">
        <v>149</v>
      </c>
      <c r="AQ103" s="19" t="s">
        <v>76</v>
      </c>
      <c r="AU103" s="19" t="s">
        <v>146</v>
      </c>
      <c r="BA103" s="159">
        <f t="shared" si="12"/>
        <v>0</v>
      </c>
      <c r="BB103" s="159">
        <f t="shared" si="13"/>
        <v>0</v>
      </c>
      <c r="BC103" s="159">
        <f t="shared" si="14"/>
        <v>0</v>
      </c>
      <c r="BD103" s="159">
        <f t="shared" si="15"/>
        <v>0</v>
      </c>
      <c r="BE103" s="159">
        <f t="shared" si="16"/>
        <v>0</v>
      </c>
      <c r="BF103" s="19" t="s">
        <v>74</v>
      </c>
      <c r="BG103" s="159">
        <f t="shared" si="17"/>
        <v>0</v>
      </c>
      <c r="BH103" s="19" t="s">
        <v>154</v>
      </c>
      <c r="BI103" s="19" t="s">
        <v>519</v>
      </c>
    </row>
    <row r="104" spans="2:61" s="1" customFormat="1" ht="76.5" customHeight="1" x14ac:dyDescent="0.3">
      <c r="B104" s="147"/>
      <c r="C104" s="148" t="s">
        <v>520</v>
      </c>
      <c r="D104" s="148" t="s">
        <v>149</v>
      </c>
      <c r="E104" s="149" t="s">
        <v>521</v>
      </c>
      <c r="F104" s="150" t="s">
        <v>522</v>
      </c>
      <c r="G104" s="151" t="s">
        <v>152</v>
      </c>
      <c r="H104" s="152">
        <v>1</v>
      </c>
      <c r="I104" s="153"/>
      <c r="J104" s="153"/>
      <c r="K104" s="150"/>
      <c r="L104" s="154"/>
      <c r="M104" s="155" t="s">
        <v>5</v>
      </c>
      <c r="N104" s="160" t="s">
        <v>37</v>
      </c>
      <c r="O104" s="161">
        <v>0</v>
      </c>
      <c r="P104" s="161">
        <f t="shared" si="9"/>
        <v>0</v>
      </c>
      <c r="Q104" s="161">
        <v>0</v>
      </c>
      <c r="R104" s="161">
        <f t="shared" si="10"/>
        <v>0</v>
      </c>
      <c r="S104" s="161">
        <v>0</v>
      </c>
      <c r="T104" s="162">
        <f t="shared" si="11"/>
        <v>0</v>
      </c>
      <c r="AN104" s="19" t="s">
        <v>153</v>
      </c>
      <c r="AP104" s="19" t="s">
        <v>149</v>
      </c>
      <c r="AQ104" s="19" t="s">
        <v>76</v>
      </c>
      <c r="AU104" s="19" t="s">
        <v>146</v>
      </c>
      <c r="BA104" s="159">
        <f t="shared" si="12"/>
        <v>0</v>
      </c>
      <c r="BB104" s="159">
        <f t="shared" si="13"/>
        <v>0</v>
      </c>
      <c r="BC104" s="159">
        <f t="shared" si="14"/>
        <v>0</v>
      </c>
      <c r="BD104" s="159">
        <f t="shared" si="15"/>
        <v>0</v>
      </c>
      <c r="BE104" s="159">
        <f t="shared" si="16"/>
        <v>0</v>
      </c>
      <c r="BF104" s="19" t="s">
        <v>74</v>
      </c>
      <c r="BG104" s="159">
        <f t="shared" si="17"/>
        <v>0</v>
      </c>
      <c r="BH104" s="19" t="s">
        <v>154</v>
      </c>
      <c r="BI104" s="19" t="s">
        <v>523</v>
      </c>
    </row>
    <row r="105" spans="2:61" s="1" customFormat="1" ht="63.75" customHeight="1" x14ac:dyDescent="0.3">
      <c r="B105" s="147"/>
      <c r="C105" s="148" t="s">
        <v>524</v>
      </c>
      <c r="D105" s="148" t="s">
        <v>149</v>
      </c>
      <c r="E105" s="149" t="s">
        <v>525</v>
      </c>
      <c r="F105" s="150" t="s">
        <v>526</v>
      </c>
      <c r="G105" s="151" t="s">
        <v>152</v>
      </c>
      <c r="H105" s="152">
        <v>1</v>
      </c>
      <c r="I105" s="153"/>
      <c r="J105" s="153"/>
      <c r="K105" s="150"/>
      <c r="L105" s="154"/>
      <c r="M105" s="155" t="s">
        <v>5</v>
      </c>
      <c r="N105" s="160" t="s">
        <v>37</v>
      </c>
      <c r="O105" s="161">
        <v>0</v>
      </c>
      <c r="P105" s="161">
        <f t="shared" si="9"/>
        <v>0</v>
      </c>
      <c r="Q105" s="161">
        <v>0</v>
      </c>
      <c r="R105" s="161">
        <f t="shared" si="10"/>
        <v>0</v>
      </c>
      <c r="S105" s="161">
        <v>0</v>
      </c>
      <c r="T105" s="162">
        <f t="shared" si="11"/>
        <v>0</v>
      </c>
      <c r="AN105" s="19" t="s">
        <v>153</v>
      </c>
      <c r="AP105" s="19" t="s">
        <v>149</v>
      </c>
      <c r="AQ105" s="19" t="s">
        <v>76</v>
      </c>
      <c r="AU105" s="19" t="s">
        <v>146</v>
      </c>
      <c r="BA105" s="159">
        <f t="shared" si="12"/>
        <v>0</v>
      </c>
      <c r="BB105" s="159">
        <f t="shared" si="13"/>
        <v>0</v>
      </c>
      <c r="BC105" s="159">
        <f t="shared" si="14"/>
        <v>0</v>
      </c>
      <c r="BD105" s="159">
        <f t="shared" si="15"/>
        <v>0</v>
      </c>
      <c r="BE105" s="159">
        <f t="shared" si="16"/>
        <v>0</v>
      </c>
      <c r="BF105" s="19" t="s">
        <v>74</v>
      </c>
      <c r="BG105" s="159">
        <f t="shared" si="17"/>
        <v>0</v>
      </c>
      <c r="BH105" s="19" t="s">
        <v>154</v>
      </c>
      <c r="BI105" s="19" t="s">
        <v>527</v>
      </c>
    </row>
    <row r="106" spans="2:61" s="1" customFormat="1" ht="76.5" customHeight="1" x14ac:dyDescent="0.3">
      <c r="B106" s="147"/>
      <c r="C106" s="148" t="s">
        <v>528</v>
      </c>
      <c r="D106" s="148" t="s">
        <v>149</v>
      </c>
      <c r="E106" s="149" t="s">
        <v>529</v>
      </c>
      <c r="F106" s="150" t="s">
        <v>530</v>
      </c>
      <c r="G106" s="151" t="s">
        <v>152</v>
      </c>
      <c r="H106" s="152">
        <v>1</v>
      </c>
      <c r="I106" s="153"/>
      <c r="J106" s="153"/>
      <c r="K106" s="150"/>
      <c r="L106" s="154"/>
      <c r="M106" s="155" t="s">
        <v>5</v>
      </c>
      <c r="N106" s="160" t="s">
        <v>37</v>
      </c>
      <c r="O106" s="161">
        <v>0</v>
      </c>
      <c r="P106" s="161">
        <f t="shared" si="9"/>
        <v>0</v>
      </c>
      <c r="Q106" s="161">
        <v>0</v>
      </c>
      <c r="R106" s="161">
        <f t="shared" si="10"/>
        <v>0</v>
      </c>
      <c r="S106" s="161">
        <v>0</v>
      </c>
      <c r="T106" s="162">
        <f t="shared" si="11"/>
        <v>0</v>
      </c>
      <c r="AN106" s="19" t="s">
        <v>153</v>
      </c>
      <c r="AP106" s="19" t="s">
        <v>149</v>
      </c>
      <c r="AQ106" s="19" t="s">
        <v>76</v>
      </c>
      <c r="AU106" s="19" t="s">
        <v>146</v>
      </c>
      <c r="BA106" s="159">
        <f t="shared" si="12"/>
        <v>0</v>
      </c>
      <c r="BB106" s="159">
        <f t="shared" si="13"/>
        <v>0</v>
      </c>
      <c r="BC106" s="159">
        <f t="shared" si="14"/>
        <v>0</v>
      </c>
      <c r="BD106" s="159">
        <f t="shared" si="15"/>
        <v>0</v>
      </c>
      <c r="BE106" s="159">
        <f t="shared" si="16"/>
        <v>0</v>
      </c>
      <c r="BF106" s="19" t="s">
        <v>74</v>
      </c>
      <c r="BG106" s="159">
        <f t="shared" si="17"/>
        <v>0</v>
      </c>
      <c r="BH106" s="19" t="s">
        <v>154</v>
      </c>
      <c r="BI106" s="19" t="s">
        <v>531</v>
      </c>
    </row>
    <row r="107" spans="2:61" s="1" customFormat="1" ht="51" customHeight="1" x14ac:dyDescent="0.3">
      <c r="B107" s="147"/>
      <c r="C107" s="148" t="s">
        <v>532</v>
      </c>
      <c r="D107" s="148" t="s">
        <v>149</v>
      </c>
      <c r="E107" s="149" t="s">
        <v>533</v>
      </c>
      <c r="F107" s="150" t="s">
        <v>534</v>
      </c>
      <c r="G107" s="151" t="s">
        <v>152</v>
      </c>
      <c r="H107" s="152">
        <v>1</v>
      </c>
      <c r="I107" s="153"/>
      <c r="J107" s="153"/>
      <c r="K107" s="150"/>
      <c r="L107" s="154"/>
      <c r="M107" s="155" t="s">
        <v>5</v>
      </c>
      <c r="N107" s="160" t="s">
        <v>37</v>
      </c>
      <c r="O107" s="161">
        <v>0</v>
      </c>
      <c r="P107" s="161">
        <f t="shared" si="9"/>
        <v>0</v>
      </c>
      <c r="Q107" s="161">
        <v>0</v>
      </c>
      <c r="R107" s="161">
        <f t="shared" si="10"/>
        <v>0</v>
      </c>
      <c r="S107" s="161">
        <v>0</v>
      </c>
      <c r="T107" s="162">
        <f t="shared" si="11"/>
        <v>0</v>
      </c>
      <c r="AN107" s="19" t="s">
        <v>153</v>
      </c>
      <c r="AP107" s="19" t="s">
        <v>149</v>
      </c>
      <c r="AQ107" s="19" t="s">
        <v>76</v>
      </c>
      <c r="AU107" s="19" t="s">
        <v>146</v>
      </c>
      <c r="BA107" s="159">
        <f t="shared" si="12"/>
        <v>0</v>
      </c>
      <c r="BB107" s="159">
        <f t="shared" si="13"/>
        <v>0</v>
      </c>
      <c r="BC107" s="159">
        <f t="shared" si="14"/>
        <v>0</v>
      </c>
      <c r="BD107" s="159">
        <f t="shared" si="15"/>
        <v>0</v>
      </c>
      <c r="BE107" s="159">
        <f t="shared" si="16"/>
        <v>0</v>
      </c>
      <c r="BF107" s="19" t="s">
        <v>74</v>
      </c>
      <c r="BG107" s="159">
        <f t="shared" si="17"/>
        <v>0</v>
      </c>
      <c r="BH107" s="19" t="s">
        <v>154</v>
      </c>
      <c r="BI107" s="19" t="s">
        <v>535</v>
      </c>
    </row>
    <row r="108" spans="2:61" s="1" customFormat="1" ht="38.25" customHeight="1" x14ac:dyDescent="0.3">
      <c r="B108" s="147"/>
      <c r="C108" s="148" t="s">
        <v>536</v>
      </c>
      <c r="D108" s="148" t="s">
        <v>149</v>
      </c>
      <c r="E108" s="149" t="s">
        <v>537</v>
      </c>
      <c r="F108" s="150" t="s">
        <v>538</v>
      </c>
      <c r="G108" s="151" t="s">
        <v>152</v>
      </c>
      <c r="H108" s="152">
        <v>1</v>
      </c>
      <c r="I108" s="153"/>
      <c r="J108" s="153"/>
      <c r="K108" s="150"/>
      <c r="L108" s="154"/>
      <c r="M108" s="155" t="s">
        <v>5</v>
      </c>
      <c r="N108" s="160" t="s">
        <v>37</v>
      </c>
      <c r="O108" s="161">
        <v>0</v>
      </c>
      <c r="P108" s="161">
        <f t="shared" si="9"/>
        <v>0</v>
      </c>
      <c r="Q108" s="161">
        <v>0</v>
      </c>
      <c r="R108" s="161">
        <f t="shared" si="10"/>
        <v>0</v>
      </c>
      <c r="S108" s="161">
        <v>0</v>
      </c>
      <c r="T108" s="162">
        <f t="shared" si="11"/>
        <v>0</v>
      </c>
      <c r="AN108" s="19" t="s">
        <v>153</v>
      </c>
      <c r="AP108" s="19" t="s">
        <v>149</v>
      </c>
      <c r="AQ108" s="19" t="s">
        <v>76</v>
      </c>
      <c r="AU108" s="19" t="s">
        <v>146</v>
      </c>
      <c r="BA108" s="159">
        <f t="shared" si="12"/>
        <v>0</v>
      </c>
      <c r="BB108" s="159">
        <f t="shared" si="13"/>
        <v>0</v>
      </c>
      <c r="BC108" s="159">
        <f t="shared" si="14"/>
        <v>0</v>
      </c>
      <c r="BD108" s="159">
        <f t="shared" si="15"/>
        <v>0</v>
      </c>
      <c r="BE108" s="159">
        <f t="shared" si="16"/>
        <v>0</v>
      </c>
      <c r="BF108" s="19" t="s">
        <v>74</v>
      </c>
      <c r="BG108" s="159">
        <f t="shared" si="17"/>
        <v>0</v>
      </c>
      <c r="BH108" s="19" t="s">
        <v>154</v>
      </c>
      <c r="BI108" s="19" t="s">
        <v>539</v>
      </c>
    </row>
    <row r="109" spans="2:61" s="1" customFormat="1" ht="38.25" customHeight="1" x14ac:dyDescent="0.3">
      <c r="B109" s="147"/>
      <c r="C109" s="148" t="s">
        <v>540</v>
      </c>
      <c r="D109" s="148" t="s">
        <v>149</v>
      </c>
      <c r="E109" s="149" t="s">
        <v>541</v>
      </c>
      <c r="F109" s="150" t="s">
        <v>538</v>
      </c>
      <c r="G109" s="151" t="s">
        <v>152</v>
      </c>
      <c r="H109" s="152">
        <v>1</v>
      </c>
      <c r="I109" s="153"/>
      <c r="J109" s="153"/>
      <c r="K109" s="150"/>
      <c r="L109" s="154"/>
      <c r="M109" s="155" t="s">
        <v>5</v>
      </c>
      <c r="N109" s="160" t="s">
        <v>37</v>
      </c>
      <c r="O109" s="161">
        <v>0</v>
      </c>
      <c r="P109" s="161">
        <f t="shared" si="9"/>
        <v>0</v>
      </c>
      <c r="Q109" s="161">
        <v>0</v>
      </c>
      <c r="R109" s="161">
        <f t="shared" si="10"/>
        <v>0</v>
      </c>
      <c r="S109" s="161">
        <v>0</v>
      </c>
      <c r="T109" s="162">
        <f t="shared" si="11"/>
        <v>0</v>
      </c>
      <c r="AN109" s="19" t="s">
        <v>153</v>
      </c>
      <c r="AP109" s="19" t="s">
        <v>149</v>
      </c>
      <c r="AQ109" s="19" t="s">
        <v>76</v>
      </c>
      <c r="AU109" s="19" t="s">
        <v>146</v>
      </c>
      <c r="BA109" s="159">
        <f t="shared" si="12"/>
        <v>0</v>
      </c>
      <c r="BB109" s="159">
        <f t="shared" si="13"/>
        <v>0</v>
      </c>
      <c r="BC109" s="159">
        <f t="shared" si="14"/>
        <v>0</v>
      </c>
      <c r="BD109" s="159">
        <f t="shared" si="15"/>
        <v>0</v>
      </c>
      <c r="BE109" s="159">
        <f t="shared" si="16"/>
        <v>0</v>
      </c>
      <c r="BF109" s="19" t="s">
        <v>74</v>
      </c>
      <c r="BG109" s="159">
        <f t="shared" si="17"/>
        <v>0</v>
      </c>
      <c r="BH109" s="19" t="s">
        <v>154</v>
      </c>
      <c r="BI109" s="19" t="s">
        <v>542</v>
      </c>
    </row>
    <row r="110" spans="2:61" s="1" customFormat="1" ht="51" customHeight="1" x14ac:dyDescent="0.3">
      <c r="B110" s="147"/>
      <c r="C110" s="148" t="s">
        <v>543</v>
      </c>
      <c r="D110" s="148" t="s">
        <v>149</v>
      </c>
      <c r="E110" s="149" t="s">
        <v>544</v>
      </c>
      <c r="F110" s="150" t="s">
        <v>545</v>
      </c>
      <c r="G110" s="151" t="s">
        <v>152</v>
      </c>
      <c r="H110" s="152">
        <v>1</v>
      </c>
      <c r="I110" s="153"/>
      <c r="J110" s="153"/>
      <c r="K110" s="150"/>
      <c r="L110" s="154"/>
      <c r="M110" s="155" t="s">
        <v>5</v>
      </c>
      <c r="N110" s="160" t="s">
        <v>37</v>
      </c>
      <c r="O110" s="161">
        <v>0</v>
      </c>
      <c r="P110" s="161">
        <f t="shared" si="9"/>
        <v>0</v>
      </c>
      <c r="Q110" s="161">
        <v>0</v>
      </c>
      <c r="R110" s="161">
        <f t="shared" si="10"/>
        <v>0</v>
      </c>
      <c r="S110" s="161">
        <v>0</v>
      </c>
      <c r="T110" s="162">
        <f t="shared" si="11"/>
        <v>0</v>
      </c>
      <c r="AN110" s="19" t="s">
        <v>153</v>
      </c>
      <c r="AP110" s="19" t="s">
        <v>149</v>
      </c>
      <c r="AQ110" s="19" t="s">
        <v>76</v>
      </c>
      <c r="AU110" s="19" t="s">
        <v>146</v>
      </c>
      <c r="BA110" s="159">
        <f t="shared" si="12"/>
        <v>0</v>
      </c>
      <c r="BB110" s="159">
        <f t="shared" si="13"/>
        <v>0</v>
      </c>
      <c r="BC110" s="159">
        <f t="shared" si="14"/>
        <v>0</v>
      </c>
      <c r="BD110" s="159">
        <f t="shared" si="15"/>
        <v>0</v>
      </c>
      <c r="BE110" s="159">
        <f t="shared" si="16"/>
        <v>0</v>
      </c>
      <c r="BF110" s="19" t="s">
        <v>74</v>
      </c>
      <c r="BG110" s="159">
        <f t="shared" si="17"/>
        <v>0</v>
      </c>
      <c r="BH110" s="19" t="s">
        <v>154</v>
      </c>
      <c r="BI110" s="19" t="s">
        <v>546</v>
      </c>
    </row>
    <row r="111" spans="2:61" s="1" customFormat="1" ht="51" customHeight="1" x14ac:dyDescent="0.3">
      <c r="B111" s="147"/>
      <c r="C111" s="148" t="s">
        <v>547</v>
      </c>
      <c r="D111" s="148" t="s">
        <v>149</v>
      </c>
      <c r="E111" s="149" t="s">
        <v>548</v>
      </c>
      <c r="F111" s="150" t="s">
        <v>549</v>
      </c>
      <c r="G111" s="151" t="s">
        <v>152</v>
      </c>
      <c r="H111" s="152">
        <v>1</v>
      </c>
      <c r="I111" s="153"/>
      <c r="J111" s="153"/>
      <c r="K111" s="150"/>
      <c r="L111" s="154"/>
      <c r="M111" s="155" t="s">
        <v>5</v>
      </c>
      <c r="N111" s="160" t="s">
        <v>37</v>
      </c>
      <c r="O111" s="161">
        <v>0</v>
      </c>
      <c r="P111" s="161">
        <f t="shared" si="9"/>
        <v>0</v>
      </c>
      <c r="Q111" s="161">
        <v>0</v>
      </c>
      <c r="R111" s="161">
        <f t="shared" si="10"/>
        <v>0</v>
      </c>
      <c r="S111" s="161">
        <v>0</v>
      </c>
      <c r="T111" s="162">
        <f t="shared" si="11"/>
        <v>0</v>
      </c>
      <c r="AN111" s="19" t="s">
        <v>153</v>
      </c>
      <c r="AP111" s="19" t="s">
        <v>149</v>
      </c>
      <c r="AQ111" s="19" t="s">
        <v>76</v>
      </c>
      <c r="AU111" s="19" t="s">
        <v>146</v>
      </c>
      <c r="BA111" s="159">
        <f t="shared" si="12"/>
        <v>0</v>
      </c>
      <c r="BB111" s="159">
        <f t="shared" si="13"/>
        <v>0</v>
      </c>
      <c r="BC111" s="159">
        <f t="shared" si="14"/>
        <v>0</v>
      </c>
      <c r="BD111" s="159">
        <f t="shared" si="15"/>
        <v>0</v>
      </c>
      <c r="BE111" s="159">
        <f t="shared" si="16"/>
        <v>0</v>
      </c>
      <c r="BF111" s="19" t="s">
        <v>74</v>
      </c>
      <c r="BG111" s="159">
        <f t="shared" si="17"/>
        <v>0</v>
      </c>
      <c r="BH111" s="19" t="s">
        <v>154</v>
      </c>
      <c r="BI111" s="19" t="s">
        <v>550</v>
      </c>
    </row>
    <row r="112" spans="2:61" s="1" customFormat="1" ht="63.75" customHeight="1" x14ac:dyDescent="0.3">
      <c r="B112" s="147"/>
      <c r="C112" s="148" t="s">
        <v>551</v>
      </c>
      <c r="D112" s="148" t="s">
        <v>149</v>
      </c>
      <c r="E112" s="149" t="s">
        <v>552</v>
      </c>
      <c r="F112" s="150" t="s">
        <v>553</v>
      </c>
      <c r="G112" s="151" t="s">
        <v>152</v>
      </c>
      <c r="H112" s="152">
        <v>1</v>
      </c>
      <c r="I112" s="153"/>
      <c r="J112" s="153"/>
      <c r="K112" s="150"/>
      <c r="L112" s="154"/>
      <c r="M112" s="155" t="s">
        <v>5</v>
      </c>
      <c r="N112" s="160" t="s">
        <v>37</v>
      </c>
      <c r="O112" s="161">
        <v>0</v>
      </c>
      <c r="P112" s="161">
        <f t="shared" si="9"/>
        <v>0</v>
      </c>
      <c r="Q112" s="161">
        <v>0</v>
      </c>
      <c r="R112" s="161">
        <f t="shared" si="10"/>
        <v>0</v>
      </c>
      <c r="S112" s="161">
        <v>0</v>
      </c>
      <c r="T112" s="162">
        <f t="shared" si="11"/>
        <v>0</v>
      </c>
      <c r="AN112" s="19" t="s">
        <v>153</v>
      </c>
      <c r="AP112" s="19" t="s">
        <v>149</v>
      </c>
      <c r="AQ112" s="19" t="s">
        <v>76</v>
      </c>
      <c r="AU112" s="19" t="s">
        <v>146</v>
      </c>
      <c r="BA112" s="159">
        <f t="shared" si="12"/>
        <v>0</v>
      </c>
      <c r="BB112" s="159">
        <f t="shared" si="13"/>
        <v>0</v>
      </c>
      <c r="BC112" s="159">
        <f t="shared" si="14"/>
        <v>0</v>
      </c>
      <c r="BD112" s="159">
        <f t="shared" si="15"/>
        <v>0</v>
      </c>
      <c r="BE112" s="159">
        <f t="shared" si="16"/>
        <v>0</v>
      </c>
      <c r="BF112" s="19" t="s">
        <v>74</v>
      </c>
      <c r="BG112" s="159">
        <f t="shared" si="17"/>
        <v>0</v>
      </c>
      <c r="BH112" s="19" t="s">
        <v>154</v>
      </c>
      <c r="BI112" s="19" t="s">
        <v>554</v>
      </c>
    </row>
    <row r="113" spans="2:61" s="1" customFormat="1" ht="63.75" customHeight="1" x14ac:dyDescent="0.3">
      <c r="B113" s="147"/>
      <c r="C113" s="148" t="s">
        <v>555</v>
      </c>
      <c r="D113" s="148" t="s">
        <v>149</v>
      </c>
      <c r="E113" s="149" t="s">
        <v>556</v>
      </c>
      <c r="F113" s="150" t="s">
        <v>557</v>
      </c>
      <c r="G113" s="151" t="s">
        <v>152</v>
      </c>
      <c r="H113" s="152">
        <v>1</v>
      </c>
      <c r="I113" s="153"/>
      <c r="J113" s="153"/>
      <c r="K113" s="150"/>
      <c r="L113" s="154"/>
      <c r="M113" s="155" t="s">
        <v>5</v>
      </c>
      <c r="N113" s="160" t="s">
        <v>37</v>
      </c>
      <c r="O113" s="161">
        <v>0</v>
      </c>
      <c r="P113" s="161">
        <f t="shared" si="9"/>
        <v>0</v>
      </c>
      <c r="Q113" s="161">
        <v>0</v>
      </c>
      <c r="R113" s="161">
        <f t="shared" si="10"/>
        <v>0</v>
      </c>
      <c r="S113" s="161">
        <v>0</v>
      </c>
      <c r="T113" s="162">
        <f t="shared" si="11"/>
        <v>0</v>
      </c>
      <c r="AN113" s="19" t="s">
        <v>153</v>
      </c>
      <c r="AP113" s="19" t="s">
        <v>149</v>
      </c>
      <c r="AQ113" s="19" t="s">
        <v>76</v>
      </c>
      <c r="AU113" s="19" t="s">
        <v>146</v>
      </c>
      <c r="BA113" s="159">
        <f t="shared" si="12"/>
        <v>0</v>
      </c>
      <c r="BB113" s="159">
        <f t="shared" si="13"/>
        <v>0</v>
      </c>
      <c r="BC113" s="159">
        <f t="shared" si="14"/>
        <v>0</v>
      </c>
      <c r="BD113" s="159">
        <f t="shared" si="15"/>
        <v>0</v>
      </c>
      <c r="BE113" s="159">
        <f t="shared" si="16"/>
        <v>0</v>
      </c>
      <c r="BF113" s="19" t="s">
        <v>74</v>
      </c>
      <c r="BG113" s="159">
        <f t="shared" si="17"/>
        <v>0</v>
      </c>
      <c r="BH113" s="19" t="s">
        <v>154</v>
      </c>
      <c r="BI113" s="19" t="s">
        <v>558</v>
      </c>
    </row>
    <row r="114" spans="2:61" s="10" customFormat="1" ht="29.85" customHeight="1" x14ac:dyDescent="0.3">
      <c r="B114" s="135"/>
      <c r="D114" s="136" t="s">
        <v>65</v>
      </c>
      <c r="E114" s="145" t="s">
        <v>333</v>
      </c>
      <c r="F114" s="145" t="s">
        <v>334</v>
      </c>
      <c r="J114" s="146"/>
      <c r="L114" s="135"/>
      <c r="M114" s="139"/>
      <c r="N114" s="140"/>
      <c r="O114" s="140"/>
      <c r="P114" s="141">
        <f>SUM(P115:P140)</f>
        <v>135.69300000000001</v>
      </c>
      <c r="Q114" s="140"/>
      <c r="R114" s="141">
        <f>SUM(R115:R140)</f>
        <v>1.6994400000000001</v>
      </c>
      <c r="S114" s="140"/>
      <c r="T114" s="142">
        <f>SUM(T115:T140)</f>
        <v>0</v>
      </c>
      <c r="AN114" s="136" t="s">
        <v>76</v>
      </c>
      <c r="AP114" s="143" t="s">
        <v>65</v>
      </c>
      <c r="AQ114" s="143" t="s">
        <v>74</v>
      </c>
      <c r="AU114" s="136" t="s">
        <v>146</v>
      </c>
      <c r="BG114" s="144">
        <f>SUM(BG115:BG140)</f>
        <v>0</v>
      </c>
    </row>
    <row r="115" spans="2:61" s="1" customFormat="1" ht="38.25" customHeight="1" x14ac:dyDescent="0.3">
      <c r="B115" s="147"/>
      <c r="C115" s="163" t="s">
        <v>11</v>
      </c>
      <c r="D115" s="163" t="s">
        <v>335</v>
      </c>
      <c r="E115" s="164" t="s">
        <v>559</v>
      </c>
      <c r="F115" s="165" t="s">
        <v>560</v>
      </c>
      <c r="G115" s="166" t="s">
        <v>338</v>
      </c>
      <c r="H115" s="167">
        <v>3</v>
      </c>
      <c r="I115" s="168"/>
      <c r="J115" s="168"/>
      <c r="K115" s="165"/>
      <c r="L115" s="33"/>
      <c r="M115" s="169" t="s">
        <v>5</v>
      </c>
      <c r="N115" s="170" t="s">
        <v>37</v>
      </c>
      <c r="O115" s="161">
        <v>0.317</v>
      </c>
      <c r="P115" s="161">
        <f>O115*H115</f>
        <v>0.95100000000000007</v>
      </c>
      <c r="Q115" s="161">
        <v>1.41E-3</v>
      </c>
      <c r="R115" s="161">
        <f>Q115*H115</f>
        <v>4.2300000000000003E-3</v>
      </c>
      <c r="S115" s="161">
        <v>0</v>
      </c>
      <c r="T115" s="162">
        <f>S115*H115</f>
        <v>0</v>
      </c>
      <c r="AN115" s="19" t="s">
        <v>154</v>
      </c>
      <c r="AP115" s="19" t="s">
        <v>335</v>
      </c>
      <c r="AQ115" s="19" t="s">
        <v>76</v>
      </c>
      <c r="AU115" s="19" t="s">
        <v>146</v>
      </c>
      <c r="BA115" s="159">
        <f>IF(N115="základní",J115,0)</f>
        <v>0</v>
      </c>
      <c r="BB115" s="159">
        <f>IF(N115="snížená",J115,0)</f>
        <v>0</v>
      </c>
      <c r="BC115" s="159">
        <f>IF(N115="zákl. přenesená",J115,0)</f>
        <v>0</v>
      </c>
      <c r="BD115" s="159">
        <f>IF(N115="sníž. přenesená",J115,0)</f>
        <v>0</v>
      </c>
      <c r="BE115" s="159">
        <f>IF(N115="nulová",J115,0)</f>
        <v>0</v>
      </c>
      <c r="BF115" s="19" t="s">
        <v>74</v>
      </c>
      <c r="BG115" s="159">
        <f>ROUND(I115*H115,2)</f>
        <v>0</v>
      </c>
      <c r="BH115" s="19" t="s">
        <v>154</v>
      </c>
      <c r="BI115" s="19" t="s">
        <v>339</v>
      </c>
    </row>
    <row r="116" spans="2:61" s="1" customFormat="1" ht="94.5" hidden="1" x14ac:dyDescent="0.3">
      <c r="B116" s="33"/>
      <c r="D116" s="171" t="s">
        <v>340</v>
      </c>
      <c r="F116" s="172" t="s">
        <v>341</v>
      </c>
      <c r="L116" s="33"/>
      <c r="M116" s="173"/>
      <c r="N116" s="34"/>
      <c r="O116" s="34"/>
      <c r="P116" s="34"/>
      <c r="Q116" s="34"/>
      <c r="R116" s="34"/>
      <c r="S116" s="34"/>
      <c r="T116" s="62"/>
      <c r="AP116" s="19" t="s">
        <v>340</v>
      </c>
      <c r="AQ116" s="19" t="s">
        <v>76</v>
      </c>
    </row>
    <row r="117" spans="2:61" s="1" customFormat="1" ht="38.25" customHeight="1" x14ac:dyDescent="0.3">
      <c r="B117" s="147"/>
      <c r="C117" s="163" t="s">
        <v>154</v>
      </c>
      <c r="D117" s="163" t="s">
        <v>335</v>
      </c>
      <c r="E117" s="164" t="s">
        <v>561</v>
      </c>
      <c r="F117" s="165" t="s">
        <v>562</v>
      </c>
      <c r="G117" s="166" t="s">
        <v>338</v>
      </c>
      <c r="H117" s="167">
        <v>6</v>
      </c>
      <c r="I117" s="168"/>
      <c r="J117" s="168"/>
      <c r="K117" s="165"/>
      <c r="L117" s="33"/>
      <c r="M117" s="169" t="s">
        <v>5</v>
      </c>
      <c r="N117" s="170" t="s">
        <v>37</v>
      </c>
      <c r="O117" s="161">
        <v>0.31</v>
      </c>
      <c r="P117" s="161">
        <f>O117*H117</f>
        <v>1.8599999999999999</v>
      </c>
      <c r="Q117" s="161">
        <v>1.8799999999999999E-3</v>
      </c>
      <c r="R117" s="161">
        <f>Q117*H117</f>
        <v>1.128E-2</v>
      </c>
      <c r="S117" s="161">
        <v>0</v>
      </c>
      <c r="T117" s="162">
        <f>S117*H117</f>
        <v>0</v>
      </c>
      <c r="AN117" s="19" t="s">
        <v>154</v>
      </c>
      <c r="AP117" s="19" t="s">
        <v>335</v>
      </c>
      <c r="AQ117" s="19" t="s">
        <v>76</v>
      </c>
      <c r="AU117" s="19" t="s">
        <v>146</v>
      </c>
      <c r="BA117" s="159">
        <f>IF(N117="základní",J117,0)</f>
        <v>0</v>
      </c>
      <c r="BB117" s="159">
        <f>IF(N117="snížená",J117,0)</f>
        <v>0</v>
      </c>
      <c r="BC117" s="159">
        <f>IF(N117="zákl. přenesená",J117,0)</f>
        <v>0</v>
      </c>
      <c r="BD117" s="159">
        <f>IF(N117="sníž. přenesená",J117,0)</f>
        <v>0</v>
      </c>
      <c r="BE117" s="159">
        <f>IF(N117="nulová",J117,0)</f>
        <v>0</v>
      </c>
      <c r="BF117" s="19" t="s">
        <v>74</v>
      </c>
      <c r="BG117" s="159">
        <f>ROUND(I117*H117,2)</f>
        <v>0</v>
      </c>
      <c r="BH117" s="19" t="s">
        <v>154</v>
      </c>
      <c r="BI117" s="19" t="s">
        <v>344</v>
      </c>
    </row>
    <row r="118" spans="2:61" s="1" customFormat="1" ht="94.5" hidden="1" x14ac:dyDescent="0.3">
      <c r="B118" s="33"/>
      <c r="D118" s="171" t="s">
        <v>340</v>
      </c>
      <c r="F118" s="172" t="s">
        <v>341</v>
      </c>
      <c r="L118" s="33"/>
      <c r="M118" s="173"/>
      <c r="N118" s="34"/>
      <c r="O118" s="34"/>
      <c r="P118" s="34"/>
      <c r="Q118" s="34"/>
      <c r="R118" s="34"/>
      <c r="S118" s="34"/>
      <c r="T118" s="62"/>
      <c r="AP118" s="19" t="s">
        <v>340</v>
      </c>
      <c r="AQ118" s="19" t="s">
        <v>76</v>
      </c>
    </row>
    <row r="119" spans="2:61" s="1" customFormat="1" ht="38.25" customHeight="1" x14ac:dyDescent="0.3">
      <c r="B119" s="147"/>
      <c r="C119" s="163" t="s">
        <v>563</v>
      </c>
      <c r="D119" s="163" t="s">
        <v>335</v>
      </c>
      <c r="E119" s="164" t="s">
        <v>564</v>
      </c>
      <c r="F119" s="165" t="s">
        <v>565</v>
      </c>
      <c r="G119" s="166" t="s">
        <v>338</v>
      </c>
      <c r="H119" s="167">
        <v>6</v>
      </c>
      <c r="I119" s="168"/>
      <c r="J119" s="168"/>
      <c r="K119" s="165"/>
      <c r="L119" s="33"/>
      <c r="M119" s="169" t="s">
        <v>5</v>
      </c>
      <c r="N119" s="170" t="s">
        <v>37</v>
      </c>
      <c r="O119" s="161">
        <v>0.42399999999999999</v>
      </c>
      <c r="P119" s="161">
        <f>O119*H119</f>
        <v>2.544</v>
      </c>
      <c r="Q119" s="161">
        <v>3.9300000000000003E-3</v>
      </c>
      <c r="R119" s="161">
        <f>Q119*H119</f>
        <v>2.3580000000000004E-2</v>
      </c>
      <c r="S119" s="161">
        <v>0</v>
      </c>
      <c r="T119" s="162">
        <f>S119*H119</f>
        <v>0</v>
      </c>
      <c r="AN119" s="19" t="s">
        <v>154</v>
      </c>
      <c r="AP119" s="19" t="s">
        <v>335</v>
      </c>
      <c r="AQ119" s="19" t="s">
        <v>76</v>
      </c>
      <c r="AU119" s="19" t="s">
        <v>146</v>
      </c>
      <c r="BA119" s="159">
        <f>IF(N119="základní",J119,0)</f>
        <v>0</v>
      </c>
      <c r="BB119" s="159">
        <f>IF(N119="snížená",J119,0)</f>
        <v>0</v>
      </c>
      <c r="BC119" s="159">
        <f>IF(N119="zákl. přenesená",J119,0)</f>
        <v>0</v>
      </c>
      <c r="BD119" s="159">
        <f>IF(N119="sníž. přenesená",J119,0)</f>
        <v>0</v>
      </c>
      <c r="BE119" s="159">
        <f>IF(N119="nulová",J119,0)</f>
        <v>0</v>
      </c>
      <c r="BF119" s="19" t="s">
        <v>74</v>
      </c>
      <c r="BG119" s="159">
        <f>ROUND(I119*H119,2)</f>
        <v>0</v>
      </c>
      <c r="BH119" s="19" t="s">
        <v>154</v>
      </c>
      <c r="BI119" s="19" t="s">
        <v>566</v>
      </c>
    </row>
    <row r="120" spans="2:61" s="1" customFormat="1" ht="94.5" hidden="1" x14ac:dyDescent="0.3">
      <c r="B120" s="33"/>
      <c r="D120" s="171" t="s">
        <v>340</v>
      </c>
      <c r="F120" s="172" t="s">
        <v>341</v>
      </c>
      <c r="L120" s="33"/>
      <c r="M120" s="173"/>
      <c r="N120" s="34"/>
      <c r="O120" s="34"/>
      <c r="P120" s="34"/>
      <c r="Q120" s="34"/>
      <c r="R120" s="34"/>
      <c r="S120" s="34"/>
      <c r="T120" s="62"/>
      <c r="AP120" s="19" t="s">
        <v>340</v>
      </c>
      <c r="AQ120" s="19" t="s">
        <v>76</v>
      </c>
    </row>
    <row r="121" spans="2:61" s="1" customFormat="1" ht="38.25" customHeight="1" x14ac:dyDescent="0.3">
      <c r="B121" s="147"/>
      <c r="C121" s="163" t="s">
        <v>353</v>
      </c>
      <c r="D121" s="163" t="s">
        <v>335</v>
      </c>
      <c r="E121" s="164" t="s">
        <v>567</v>
      </c>
      <c r="F121" s="165" t="s">
        <v>568</v>
      </c>
      <c r="G121" s="166" t="s">
        <v>338</v>
      </c>
      <c r="H121" s="167">
        <v>30</v>
      </c>
      <c r="I121" s="168"/>
      <c r="J121" s="168"/>
      <c r="K121" s="165"/>
      <c r="L121" s="33"/>
      <c r="M121" s="169" t="s">
        <v>5</v>
      </c>
      <c r="N121" s="170" t="s">
        <v>37</v>
      </c>
      <c r="O121" s="161">
        <v>0.49099999999999999</v>
      </c>
      <c r="P121" s="161">
        <f>O121*H121</f>
        <v>14.73</v>
      </c>
      <c r="Q121" s="161">
        <v>5.6699999999999997E-3</v>
      </c>
      <c r="R121" s="161">
        <f>Q121*H121</f>
        <v>0.1701</v>
      </c>
      <c r="S121" s="161">
        <v>0</v>
      </c>
      <c r="T121" s="162">
        <f>S121*H121</f>
        <v>0</v>
      </c>
      <c r="AN121" s="19" t="s">
        <v>154</v>
      </c>
      <c r="AP121" s="19" t="s">
        <v>335</v>
      </c>
      <c r="AQ121" s="19" t="s">
        <v>76</v>
      </c>
      <c r="AU121" s="19" t="s">
        <v>146</v>
      </c>
      <c r="BA121" s="159">
        <f>IF(N121="základní",J121,0)</f>
        <v>0</v>
      </c>
      <c r="BB121" s="159">
        <f>IF(N121="snížená",J121,0)</f>
        <v>0</v>
      </c>
      <c r="BC121" s="159">
        <f>IF(N121="zákl. přenesená",J121,0)</f>
        <v>0</v>
      </c>
      <c r="BD121" s="159">
        <f>IF(N121="sníž. přenesená",J121,0)</f>
        <v>0</v>
      </c>
      <c r="BE121" s="159">
        <f>IF(N121="nulová",J121,0)</f>
        <v>0</v>
      </c>
      <c r="BF121" s="19" t="s">
        <v>74</v>
      </c>
      <c r="BG121" s="159">
        <f>ROUND(I121*H121,2)</f>
        <v>0</v>
      </c>
      <c r="BH121" s="19" t="s">
        <v>154</v>
      </c>
      <c r="BI121" s="19" t="s">
        <v>356</v>
      </c>
    </row>
    <row r="122" spans="2:61" s="1" customFormat="1" ht="94.5" hidden="1" x14ac:dyDescent="0.3">
      <c r="B122" s="33"/>
      <c r="D122" s="171" t="s">
        <v>340</v>
      </c>
      <c r="F122" s="172" t="s">
        <v>341</v>
      </c>
      <c r="L122" s="33"/>
      <c r="M122" s="173"/>
      <c r="N122" s="34"/>
      <c r="O122" s="34"/>
      <c r="P122" s="34"/>
      <c r="Q122" s="34"/>
      <c r="R122" s="34"/>
      <c r="S122" s="34"/>
      <c r="T122" s="62"/>
      <c r="AP122" s="19" t="s">
        <v>340</v>
      </c>
      <c r="AQ122" s="19" t="s">
        <v>76</v>
      </c>
    </row>
    <row r="123" spans="2:61" s="1" customFormat="1" ht="38.25" customHeight="1" x14ac:dyDescent="0.3">
      <c r="B123" s="147"/>
      <c r="C123" s="163" t="s">
        <v>357</v>
      </c>
      <c r="D123" s="163" t="s">
        <v>335</v>
      </c>
      <c r="E123" s="164" t="s">
        <v>569</v>
      </c>
      <c r="F123" s="165" t="s">
        <v>570</v>
      </c>
      <c r="G123" s="166" t="s">
        <v>338</v>
      </c>
      <c r="H123" s="167">
        <v>81</v>
      </c>
      <c r="I123" s="168"/>
      <c r="J123" s="168"/>
      <c r="K123" s="165"/>
      <c r="L123" s="33"/>
      <c r="M123" s="169" t="s">
        <v>5</v>
      </c>
      <c r="N123" s="170" t="s">
        <v>37</v>
      </c>
      <c r="O123" s="161">
        <v>0.55000000000000004</v>
      </c>
      <c r="P123" s="161">
        <f>O123*H123</f>
        <v>44.550000000000004</v>
      </c>
      <c r="Q123" s="161">
        <v>5.7499999999999999E-3</v>
      </c>
      <c r="R123" s="161">
        <f>Q123*H123</f>
        <v>0.46575</v>
      </c>
      <c r="S123" s="161">
        <v>0</v>
      </c>
      <c r="T123" s="162">
        <f>S123*H123</f>
        <v>0</v>
      </c>
      <c r="AN123" s="19" t="s">
        <v>154</v>
      </c>
      <c r="AP123" s="19" t="s">
        <v>335</v>
      </c>
      <c r="AQ123" s="19" t="s">
        <v>76</v>
      </c>
      <c r="AU123" s="19" t="s">
        <v>146</v>
      </c>
      <c r="BA123" s="159">
        <f>IF(N123="základní",J123,0)</f>
        <v>0</v>
      </c>
      <c r="BB123" s="159">
        <f>IF(N123="snížená",J123,0)</f>
        <v>0</v>
      </c>
      <c r="BC123" s="159">
        <f>IF(N123="zákl. přenesená",J123,0)</f>
        <v>0</v>
      </c>
      <c r="BD123" s="159">
        <f>IF(N123="sníž. přenesená",J123,0)</f>
        <v>0</v>
      </c>
      <c r="BE123" s="159">
        <f>IF(N123="nulová",J123,0)</f>
        <v>0</v>
      </c>
      <c r="BF123" s="19" t="s">
        <v>74</v>
      </c>
      <c r="BG123" s="159">
        <f>ROUND(I123*H123,2)</f>
        <v>0</v>
      </c>
      <c r="BH123" s="19" t="s">
        <v>154</v>
      </c>
      <c r="BI123" s="19" t="s">
        <v>360</v>
      </c>
    </row>
    <row r="124" spans="2:61" s="1" customFormat="1" ht="94.5" hidden="1" x14ac:dyDescent="0.3">
      <c r="B124" s="33"/>
      <c r="D124" s="171" t="s">
        <v>340</v>
      </c>
      <c r="F124" s="172" t="s">
        <v>341</v>
      </c>
      <c r="L124" s="33"/>
      <c r="M124" s="173"/>
      <c r="N124" s="34"/>
      <c r="O124" s="34"/>
      <c r="P124" s="34"/>
      <c r="Q124" s="34"/>
      <c r="R124" s="34"/>
      <c r="S124" s="34"/>
      <c r="T124" s="62"/>
      <c r="AP124" s="19" t="s">
        <v>340</v>
      </c>
      <c r="AQ124" s="19" t="s">
        <v>76</v>
      </c>
    </row>
    <row r="125" spans="2:61" s="1" customFormat="1" ht="38.25" customHeight="1" x14ac:dyDescent="0.3">
      <c r="B125" s="147"/>
      <c r="C125" s="163" t="s">
        <v>361</v>
      </c>
      <c r="D125" s="163" t="s">
        <v>335</v>
      </c>
      <c r="E125" s="164" t="s">
        <v>571</v>
      </c>
      <c r="F125" s="165" t="s">
        <v>572</v>
      </c>
      <c r="G125" s="166" t="s">
        <v>338</v>
      </c>
      <c r="H125" s="167">
        <v>30</v>
      </c>
      <c r="I125" s="168"/>
      <c r="J125" s="168"/>
      <c r="K125" s="165"/>
      <c r="L125" s="33"/>
      <c r="M125" s="169" t="s">
        <v>5</v>
      </c>
      <c r="N125" s="170" t="s">
        <v>37</v>
      </c>
      <c r="O125" s="161">
        <v>0.68300000000000005</v>
      </c>
      <c r="P125" s="161">
        <f>O125*H125</f>
        <v>20.490000000000002</v>
      </c>
      <c r="Q125" s="161">
        <v>7.5100000000000002E-3</v>
      </c>
      <c r="R125" s="161">
        <f>Q125*H125</f>
        <v>0.2253</v>
      </c>
      <c r="S125" s="161">
        <v>0</v>
      </c>
      <c r="T125" s="162">
        <f>S125*H125</f>
        <v>0</v>
      </c>
      <c r="AN125" s="19" t="s">
        <v>154</v>
      </c>
      <c r="AP125" s="19" t="s">
        <v>335</v>
      </c>
      <c r="AQ125" s="19" t="s">
        <v>76</v>
      </c>
      <c r="AU125" s="19" t="s">
        <v>146</v>
      </c>
      <c r="BA125" s="159">
        <f>IF(N125="základní",J125,0)</f>
        <v>0</v>
      </c>
      <c r="BB125" s="159">
        <f>IF(N125="snížená",J125,0)</f>
        <v>0</v>
      </c>
      <c r="BC125" s="159">
        <f>IF(N125="zákl. přenesená",J125,0)</f>
        <v>0</v>
      </c>
      <c r="BD125" s="159">
        <f>IF(N125="sníž. přenesená",J125,0)</f>
        <v>0</v>
      </c>
      <c r="BE125" s="159">
        <f>IF(N125="nulová",J125,0)</f>
        <v>0</v>
      </c>
      <c r="BF125" s="19" t="s">
        <v>74</v>
      </c>
      <c r="BG125" s="159">
        <f>ROUND(I125*H125,2)</f>
        <v>0</v>
      </c>
      <c r="BH125" s="19" t="s">
        <v>154</v>
      </c>
      <c r="BI125" s="19" t="s">
        <v>364</v>
      </c>
    </row>
    <row r="126" spans="2:61" s="1" customFormat="1" ht="94.5" hidden="1" x14ac:dyDescent="0.3">
      <c r="B126" s="33"/>
      <c r="D126" s="171" t="s">
        <v>340</v>
      </c>
      <c r="F126" s="172" t="s">
        <v>341</v>
      </c>
      <c r="L126" s="33"/>
      <c r="M126" s="173"/>
      <c r="N126" s="34"/>
      <c r="O126" s="34"/>
      <c r="P126" s="34"/>
      <c r="Q126" s="34"/>
      <c r="R126" s="34"/>
      <c r="S126" s="34"/>
      <c r="T126" s="62"/>
      <c r="AP126" s="19" t="s">
        <v>340</v>
      </c>
      <c r="AQ126" s="19" t="s">
        <v>76</v>
      </c>
    </row>
    <row r="127" spans="2:61" s="1" customFormat="1" ht="38.25" customHeight="1" x14ac:dyDescent="0.3">
      <c r="B127" s="147"/>
      <c r="C127" s="163" t="s">
        <v>365</v>
      </c>
      <c r="D127" s="163" t="s">
        <v>335</v>
      </c>
      <c r="E127" s="164" t="s">
        <v>573</v>
      </c>
      <c r="F127" s="165" t="s">
        <v>574</v>
      </c>
      <c r="G127" s="166" t="s">
        <v>338</v>
      </c>
      <c r="H127" s="167">
        <v>42</v>
      </c>
      <c r="I127" s="168"/>
      <c r="J127" s="168"/>
      <c r="K127" s="165"/>
      <c r="L127" s="33"/>
      <c r="M127" s="169" t="s">
        <v>5</v>
      </c>
      <c r="N127" s="170" t="s">
        <v>37</v>
      </c>
      <c r="O127" s="161">
        <v>0.74399999999999999</v>
      </c>
      <c r="P127" s="161">
        <f>O127*H127</f>
        <v>31.248000000000001</v>
      </c>
      <c r="Q127" s="161">
        <v>9.8799999999999999E-3</v>
      </c>
      <c r="R127" s="161">
        <f>Q127*H127</f>
        <v>0.41496</v>
      </c>
      <c r="S127" s="161">
        <v>0</v>
      </c>
      <c r="T127" s="162">
        <f>S127*H127</f>
        <v>0</v>
      </c>
      <c r="AN127" s="19" t="s">
        <v>154</v>
      </c>
      <c r="AP127" s="19" t="s">
        <v>335</v>
      </c>
      <c r="AQ127" s="19" t="s">
        <v>76</v>
      </c>
      <c r="AU127" s="19" t="s">
        <v>146</v>
      </c>
      <c r="BA127" s="159">
        <f>IF(N127="základní",J127,0)</f>
        <v>0</v>
      </c>
      <c r="BB127" s="159">
        <f>IF(N127="snížená",J127,0)</f>
        <v>0</v>
      </c>
      <c r="BC127" s="159">
        <f>IF(N127="zákl. přenesená",J127,0)</f>
        <v>0</v>
      </c>
      <c r="BD127" s="159">
        <f>IF(N127="sníž. přenesená",J127,0)</f>
        <v>0</v>
      </c>
      <c r="BE127" s="159">
        <f>IF(N127="nulová",J127,0)</f>
        <v>0</v>
      </c>
      <c r="BF127" s="19" t="s">
        <v>74</v>
      </c>
      <c r="BG127" s="159">
        <f>ROUND(I127*H127,2)</f>
        <v>0</v>
      </c>
      <c r="BH127" s="19" t="s">
        <v>154</v>
      </c>
      <c r="BI127" s="19" t="s">
        <v>368</v>
      </c>
    </row>
    <row r="128" spans="2:61" s="1" customFormat="1" ht="94.5" hidden="1" x14ac:dyDescent="0.3">
      <c r="B128" s="33"/>
      <c r="D128" s="171" t="s">
        <v>340</v>
      </c>
      <c r="F128" s="172" t="s">
        <v>341</v>
      </c>
      <c r="L128" s="33"/>
      <c r="M128" s="173"/>
      <c r="N128" s="34"/>
      <c r="O128" s="34"/>
      <c r="P128" s="34"/>
      <c r="Q128" s="34"/>
      <c r="R128" s="34"/>
      <c r="S128" s="34"/>
      <c r="T128" s="62"/>
      <c r="AP128" s="19" t="s">
        <v>340</v>
      </c>
      <c r="AQ128" s="19" t="s">
        <v>76</v>
      </c>
    </row>
    <row r="129" spans="2:61" s="1" customFormat="1" ht="38.25" customHeight="1" x14ac:dyDescent="0.3">
      <c r="B129" s="147"/>
      <c r="C129" s="163" t="s">
        <v>10</v>
      </c>
      <c r="D129" s="163" t="s">
        <v>335</v>
      </c>
      <c r="E129" s="164" t="s">
        <v>575</v>
      </c>
      <c r="F129" s="165" t="s">
        <v>576</v>
      </c>
      <c r="G129" s="166" t="s">
        <v>338</v>
      </c>
      <c r="H129" s="167">
        <v>24</v>
      </c>
      <c r="I129" s="168"/>
      <c r="J129" s="168"/>
      <c r="K129" s="165"/>
      <c r="L129" s="33"/>
      <c r="M129" s="169" t="s">
        <v>5</v>
      </c>
      <c r="N129" s="170" t="s">
        <v>37</v>
      </c>
      <c r="O129" s="161">
        <v>0.80500000000000005</v>
      </c>
      <c r="P129" s="161">
        <f>O129*H129</f>
        <v>19.32</v>
      </c>
      <c r="Q129" s="161">
        <v>1.601E-2</v>
      </c>
      <c r="R129" s="161">
        <f>Q129*H129</f>
        <v>0.38424000000000003</v>
      </c>
      <c r="S129" s="161">
        <v>0</v>
      </c>
      <c r="T129" s="162">
        <f>S129*H129</f>
        <v>0</v>
      </c>
      <c r="AN129" s="19" t="s">
        <v>154</v>
      </c>
      <c r="AP129" s="19" t="s">
        <v>335</v>
      </c>
      <c r="AQ129" s="19" t="s">
        <v>76</v>
      </c>
      <c r="AU129" s="19" t="s">
        <v>146</v>
      </c>
      <c r="BA129" s="159">
        <f>IF(N129="základní",J129,0)</f>
        <v>0</v>
      </c>
      <c r="BB129" s="159">
        <f>IF(N129="snížená",J129,0)</f>
        <v>0</v>
      </c>
      <c r="BC129" s="159">
        <f>IF(N129="zákl. přenesená",J129,0)</f>
        <v>0</v>
      </c>
      <c r="BD129" s="159">
        <f>IF(N129="sníž. přenesená",J129,0)</f>
        <v>0</v>
      </c>
      <c r="BE129" s="159">
        <f>IF(N129="nulová",J129,0)</f>
        <v>0</v>
      </c>
      <c r="BF129" s="19" t="s">
        <v>74</v>
      </c>
      <c r="BG129" s="159">
        <f>ROUND(I129*H129,2)</f>
        <v>0</v>
      </c>
      <c r="BH129" s="19" t="s">
        <v>154</v>
      </c>
      <c r="BI129" s="19" t="s">
        <v>577</v>
      </c>
    </row>
    <row r="130" spans="2:61" s="1" customFormat="1" ht="94.5" hidden="1" x14ac:dyDescent="0.3">
      <c r="B130" s="33"/>
      <c r="D130" s="171" t="s">
        <v>340</v>
      </c>
      <c r="F130" s="172" t="s">
        <v>341</v>
      </c>
      <c r="L130" s="33"/>
      <c r="M130" s="173"/>
      <c r="N130" s="34"/>
      <c r="O130" s="34"/>
      <c r="P130" s="34"/>
      <c r="Q130" s="34"/>
      <c r="R130" s="34"/>
      <c r="S130" s="34"/>
      <c r="T130" s="62"/>
      <c r="AP130" s="19" t="s">
        <v>340</v>
      </c>
      <c r="AQ130" s="19" t="s">
        <v>76</v>
      </c>
    </row>
    <row r="131" spans="2:61" s="1" customFormat="1" ht="39.950000000000003" customHeight="1" x14ac:dyDescent="0.3">
      <c r="B131" s="147"/>
      <c r="C131" s="148" t="s">
        <v>373</v>
      </c>
      <c r="D131" s="148" t="s">
        <v>149</v>
      </c>
      <c r="E131" s="149" t="s">
        <v>374</v>
      </c>
      <c r="F131" s="150" t="s">
        <v>578</v>
      </c>
      <c r="G131" s="151" t="s">
        <v>152</v>
      </c>
      <c r="H131" s="152">
        <v>10</v>
      </c>
      <c r="I131" s="153"/>
      <c r="J131" s="153"/>
      <c r="K131" s="150"/>
      <c r="L131" s="154"/>
      <c r="M131" s="155" t="s">
        <v>5</v>
      </c>
      <c r="N131" s="160" t="s">
        <v>37</v>
      </c>
      <c r="O131" s="161">
        <v>0</v>
      </c>
      <c r="P131" s="161">
        <f t="shared" ref="P131:P140" si="18">O131*H131</f>
        <v>0</v>
      </c>
      <c r="Q131" s="161">
        <v>0</v>
      </c>
      <c r="R131" s="161">
        <f t="shared" ref="R131:R140" si="19">Q131*H131</f>
        <v>0</v>
      </c>
      <c r="S131" s="161">
        <v>0</v>
      </c>
      <c r="T131" s="162">
        <f t="shared" ref="T131:T140" si="20">S131*H131</f>
        <v>0</v>
      </c>
      <c r="AN131" s="19" t="s">
        <v>153</v>
      </c>
      <c r="AP131" s="19" t="s">
        <v>149</v>
      </c>
      <c r="AQ131" s="19" t="s">
        <v>76</v>
      </c>
      <c r="AU131" s="19" t="s">
        <v>146</v>
      </c>
      <c r="BA131" s="159">
        <f t="shared" ref="BA131:BA140" si="21">IF(N131="základní",J131,0)</f>
        <v>0</v>
      </c>
      <c r="BB131" s="159">
        <f t="shared" ref="BB131:BB140" si="22">IF(N131="snížená",J131,0)</f>
        <v>0</v>
      </c>
      <c r="BC131" s="159">
        <f t="shared" ref="BC131:BC140" si="23">IF(N131="zákl. přenesená",J131,0)</f>
        <v>0</v>
      </c>
      <c r="BD131" s="159">
        <f t="shared" ref="BD131:BD140" si="24">IF(N131="sníž. přenesená",J131,0)</f>
        <v>0</v>
      </c>
      <c r="BE131" s="159">
        <f t="shared" ref="BE131:BE140" si="25">IF(N131="nulová",J131,0)</f>
        <v>0</v>
      </c>
      <c r="BF131" s="19" t="s">
        <v>74</v>
      </c>
      <c r="BG131" s="159">
        <f t="shared" ref="BG131:BG140" si="26">ROUND(I131*H131,2)</f>
        <v>0</v>
      </c>
      <c r="BH131" s="19" t="s">
        <v>154</v>
      </c>
      <c r="BI131" s="19" t="s">
        <v>376</v>
      </c>
    </row>
    <row r="132" spans="2:61" s="1" customFormat="1" ht="39.950000000000003" customHeight="1" x14ac:dyDescent="0.3">
      <c r="B132" s="147"/>
      <c r="C132" s="148" t="s">
        <v>381</v>
      </c>
      <c r="D132" s="148" t="s">
        <v>149</v>
      </c>
      <c r="E132" s="149" t="s">
        <v>382</v>
      </c>
      <c r="F132" s="150" t="s">
        <v>383</v>
      </c>
      <c r="G132" s="151" t="s">
        <v>176</v>
      </c>
      <c r="H132" s="152">
        <v>3</v>
      </c>
      <c r="I132" s="153"/>
      <c r="J132" s="153"/>
      <c r="K132" s="150"/>
      <c r="L132" s="154"/>
      <c r="M132" s="155" t="s">
        <v>5</v>
      </c>
      <c r="N132" s="160" t="s">
        <v>37</v>
      </c>
      <c r="O132" s="161">
        <v>0</v>
      </c>
      <c r="P132" s="161">
        <f t="shared" si="18"/>
        <v>0</v>
      </c>
      <c r="Q132" s="161">
        <v>0</v>
      </c>
      <c r="R132" s="161">
        <f t="shared" si="19"/>
        <v>0</v>
      </c>
      <c r="S132" s="161">
        <v>0</v>
      </c>
      <c r="T132" s="162">
        <f t="shared" si="20"/>
        <v>0</v>
      </c>
      <c r="AN132" s="19" t="s">
        <v>153</v>
      </c>
      <c r="AP132" s="19" t="s">
        <v>149</v>
      </c>
      <c r="AQ132" s="19" t="s">
        <v>76</v>
      </c>
      <c r="AU132" s="19" t="s">
        <v>146</v>
      </c>
      <c r="BA132" s="159">
        <f t="shared" si="21"/>
        <v>0</v>
      </c>
      <c r="BB132" s="159">
        <f t="shared" si="22"/>
        <v>0</v>
      </c>
      <c r="BC132" s="159">
        <f t="shared" si="23"/>
        <v>0</v>
      </c>
      <c r="BD132" s="159">
        <f t="shared" si="24"/>
        <v>0</v>
      </c>
      <c r="BE132" s="159">
        <f t="shared" si="25"/>
        <v>0</v>
      </c>
      <c r="BF132" s="19" t="s">
        <v>74</v>
      </c>
      <c r="BG132" s="159">
        <f t="shared" si="26"/>
        <v>0</v>
      </c>
      <c r="BH132" s="19" t="s">
        <v>154</v>
      </c>
      <c r="BI132" s="19" t="s">
        <v>384</v>
      </c>
    </row>
    <row r="133" spans="2:61" s="1" customFormat="1" ht="39.950000000000003" customHeight="1" x14ac:dyDescent="0.3">
      <c r="B133" s="147"/>
      <c r="C133" s="148" t="s">
        <v>385</v>
      </c>
      <c r="D133" s="148" t="s">
        <v>149</v>
      </c>
      <c r="E133" s="149" t="s">
        <v>386</v>
      </c>
      <c r="F133" s="150" t="s">
        <v>387</v>
      </c>
      <c r="G133" s="151" t="s">
        <v>176</v>
      </c>
      <c r="H133" s="152">
        <v>6</v>
      </c>
      <c r="I133" s="153"/>
      <c r="J133" s="153"/>
      <c r="K133" s="150"/>
      <c r="L133" s="154"/>
      <c r="M133" s="155" t="s">
        <v>5</v>
      </c>
      <c r="N133" s="160" t="s">
        <v>37</v>
      </c>
      <c r="O133" s="161">
        <v>0</v>
      </c>
      <c r="P133" s="161">
        <f t="shared" si="18"/>
        <v>0</v>
      </c>
      <c r="Q133" s="161">
        <v>0</v>
      </c>
      <c r="R133" s="161">
        <f t="shared" si="19"/>
        <v>0</v>
      </c>
      <c r="S133" s="161">
        <v>0</v>
      </c>
      <c r="T133" s="162">
        <f t="shared" si="20"/>
        <v>0</v>
      </c>
      <c r="AN133" s="19" t="s">
        <v>153</v>
      </c>
      <c r="AP133" s="19" t="s">
        <v>149</v>
      </c>
      <c r="AQ133" s="19" t="s">
        <v>76</v>
      </c>
      <c r="AU133" s="19" t="s">
        <v>146</v>
      </c>
      <c r="BA133" s="159">
        <f t="shared" si="21"/>
        <v>0</v>
      </c>
      <c r="BB133" s="159">
        <f t="shared" si="22"/>
        <v>0</v>
      </c>
      <c r="BC133" s="159">
        <f t="shared" si="23"/>
        <v>0</v>
      </c>
      <c r="BD133" s="159">
        <f t="shared" si="24"/>
        <v>0</v>
      </c>
      <c r="BE133" s="159">
        <f t="shared" si="25"/>
        <v>0</v>
      </c>
      <c r="BF133" s="19" t="s">
        <v>74</v>
      </c>
      <c r="BG133" s="159">
        <f t="shared" si="26"/>
        <v>0</v>
      </c>
      <c r="BH133" s="19" t="s">
        <v>154</v>
      </c>
      <c r="BI133" s="19" t="s">
        <v>388</v>
      </c>
    </row>
    <row r="134" spans="2:61" s="1" customFormat="1" ht="39.950000000000003" customHeight="1" x14ac:dyDescent="0.3">
      <c r="B134" s="147"/>
      <c r="C134" s="148" t="s">
        <v>579</v>
      </c>
      <c r="D134" s="148" t="s">
        <v>149</v>
      </c>
      <c r="E134" s="149" t="s">
        <v>580</v>
      </c>
      <c r="F134" s="150" t="s">
        <v>581</v>
      </c>
      <c r="G134" s="151" t="s">
        <v>176</v>
      </c>
      <c r="H134" s="152">
        <v>6</v>
      </c>
      <c r="I134" s="153"/>
      <c r="J134" s="153"/>
      <c r="K134" s="150"/>
      <c r="L134" s="154"/>
      <c r="M134" s="155" t="s">
        <v>5</v>
      </c>
      <c r="N134" s="160" t="s">
        <v>37</v>
      </c>
      <c r="O134" s="161">
        <v>0</v>
      </c>
      <c r="P134" s="161">
        <f t="shared" si="18"/>
        <v>0</v>
      </c>
      <c r="Q134" s="161">
        <v>0</v>
      </c>
      <c r="R134" s="161">
        <f t="shared" si="19"/>
        <v>0</v>
      </c>
      <c r="S134" s="161">
        <v>0</v>
      </c>
      <c r="T134" s="162">
        <f t="shared" si="20"/>
        <v>0</v>
      </c>
      <c r="AN134" s="19" t="s">
        <v>153</v>
      </c>
      <c r="AP134" s="19" t="s">
        <v>149</v>
      </c>
      <c r="AQ134" s="19" t="s">
        <v>76</v>
      </c>
      <c r="AU134" s="19" t="s">
        <v>146</v>
      </c>
      <c r="BA134" s="159">
        <f t="shared" si="21"/>
        <v>0</v>
      </c>
      <c r="BB134" s="159">
        <f t="shared" si="22"/>
        <v>0</v>
      </c>
      <c r="BC134" s="159">
        <f t="shared" si="23"/>
        <v>0</v>
      </c>
      <c r="BD134" s="159">
        <f t="shared" si="24"/>
        <v>0</v>
      </c>
      <c r="BE134" s="159">
        <f t="shared" si="25"/>
        <v>0</v>
      </c>
      <c r="BF134" s="19" t="s">
        <v>74</v>
      </c>
      <c r="BG134" s="159">
        <f t="shared" si="26"/>
        <v>0</v>
      </c>
      <c r="BH134" s="19" t="s">
        <v>154</v>
      </c>
      <c r="BI134" s="19" t="s">
        <v>582</v>
      </c>
    </row>
    <row r="135" spans="2:61" s="1" customFormat="1" ht="39.950000000000003" customHeight="1" x14ac:dyDescent="0.3">
      <c r="B135" s="147"/>
      <c r="C135" s="148" t="s">
        <v>397</v>
      </c>
      <c r="D135" s="148" t="s">
        <v>149</v>
      </c>
      <c r="E135" s="149" t="s">
        <v>398</v>
      </c>
      <c r="F135" s="150" t="s">
        <v>399</v>
      </c>
      <c r="G135" s="151" t="s">
        <v>176</v>
      </c>
      <c r="H135" s="152">
        <v>30</v>
      </c>
      <c r="I135" s="153"/>
      <c r="J135" s="153"/>
      <c r="K135" s="150"/>
      <c r="L135" s="154"/>
      <c r="M135" s="155" t="s">
        <v>5</v>
      </c>
      <c r="N135" s="160" t="s">
        <v>37</v>
      </c>
      <c r="O135" s="161">
        <v>0</v>
      </c>
      <c r="P135" s="161">
        <f t="shared" si="18"/>
        <v>0</v>
      </c>
      <c r="Q135" s="161">
        <v>0</v>
      </c>
      <c r="R135" s="161">
        <f t="shared" si="19"/>
        <v>0</v>
      </c>
      <c r="S135" s="161">
        <v>0</v>
      </c>
      <c r="T135" s="162">
        <f t="shared" si="20"/>
        <v>0</v>
      </c>
      <c r="AN135" s="19" t="s">
        <v>153</v>
      </c>
      <c r="AP135" s="19" t="s">
        <v>149</v>
      </c>
      <c r="AQ135" s="19" t="s">
        <v>76</v>
      </c>
      <c r="AU135" s="19" t="s">
        <v>146</v>
      </c>
      <c r="BA135" s="159">
        <f t="shared" si="21"/>
        <v>0</v>
      </c>
      <c r="BB135" s="159">
        <f t="shared" si="22"/>
        <v>0</v>
      </c>
      <c r="BC135" s="159">
        <f t="shared" si="23"/>
        <v>0</v>
      </c>
      <c r="BD135" s="159">
        <f t="shared" si="24"/>
        <v>0</v>
      </c>
      <c r="BE135" s="159">
        <f t="shared" si="25"/>
        <v>0</v>
      </c>
      <c r="BF135" s="19" t="s">
        <v>74</v>
      </c>
      <c r="BG135" s="159">
        <f t="shared" si="26"/>
        <v>0</v>
      </c>
      <c r="BH135" s="19" t="s">
        <v>154</v>
      </c>
      <c r="BI135" s="19" t="s">
        <v>400</v>
      </c>
    </row>
    <row r="136" spans="2:61" s="1" customFormat="1" ht="39.950000000000003" customHeight="1" x14ac:dyDescent="0.3">
      <c r="B136" s="147"/>
      <c r="C136" s="148" t="s">
        <v>401</v>
      </c>
      <c r="D136" s="148" t="s">
        <v>149</v>
      </c>
      <c r="E136" s="149" t="s">
        <v>402</v>
      </c>
      <c r="F136" s="150" t="s">
        <v>403</v>
      </c>
      <c r="G136" s="151" t="s">
        <v>176</v>
      </c>
      <c r="H136" s="152">
        <v>81</v>
      </c>
      <c r="I136" s="153"/>
      <c r="J136" s="153"/>
      <c r="K136" s="150"/>
      <c r="L136" s="154"/>
      <c r="M136" s="155" t="s">
        <v>5</v>
      </c>
      <c r="N136" s="160" t="s">
        <v>37</v>
      </c>
      <c r="O136" s="161">
        <v>0</v>
      </c>
      <c r="P136" s="161">
        <f t="shared" si="18"/>
        <v>0</v>
      </c>
      <c r="Q136" s="161">
        <v>0</v>
      </c>
      <c r="R136" s="161">
        <f t="shared" si="19"/>
        <v>0</v>
      </c>
      <c r="S136" s="161">
        <v>0</v>
      </c>
      <c r="T136" s="162">
        <f t="shared" si="20"/>
        <v>0</v>
      </c>
      <c r="AN136" s="19" t="s">
        <v>153</v>
      </c>
      <c r="AP136" s="19" t="s">
        <v>149</v>
      </c>
      <c r="AQ136" s="19" t="s">
        <v>76</v>
      </c>
      <c r="AU136" s="19" t="s">
        <v>146</v>
      </c>
      <c r="BA136" s="159">
        <f t="shared" si="21"/>
        <v>0</v>
      </c>
      <c r="BB136" s="159">
        <f t="shared" si="22"/>
        <v>0</v>
      </c>
      <c r="BC136" s="159">
        <f t="shared" si="23"/>
        <v>0</v>
      </c>
      <c r="BD136" s="159">
        <f t="shared" si="24"/>
        <v>0</v>
      </c>
      <c r="BE136" s="159">
        <f t="shared" si="25"/>
        <v>0</v>
      </c>
      <c r="BF136" s="19" t="s">
        <v>74</v>
      </c>
      <c r="BG136" s="159">
        <f t="shared" si="26"/>
        <v>0</v>
      </c>
      <c r="BH136" s="19" t="s">
        <v>154</v>
      </c>
      <c r="BI136" s="19" t="s">
        <v>404</v>
      </c>
    </row>
    <row r="137" spans="2:61" s="1" customFormat="1" ht="39.950000000000003" customHeight="1" x14ac:dyDescent="0.3">
      <c r="B137" s="147"/>
      <c r="C137" s="148" t="s">
        <v>405</v>
      </c>
      <c r="D137" s="148" t="s">
        <v>149</v>
      </c>
      <c r="E137" s="149" t="s">
        <v>406</v>
      </c>
      <c r="F137" s="150" t="s">
        <v>407</v>
      </c>
      <c r="G137" s="151" t="s">
        <v>176</v>
      </c>
      <c r="H137" s="152">
        <v>30</v>
      </c>
      <c r="I137" s="153"/>
      <c r="J137" s="153"/>
      <c r="K137" s="150"/>
      <c r="L137" s="154"/>
      <c r="M137" s="155" t="s">
        <v>5</v>
      </c>
      <c r="N137" s="160" t="s">
        <v>37</v>
      </c>
      <c r="O137" s="161">
        <v>0</v>
      </c>
      <c r="P137" s="161">
        <f t="shared" si="18"/>
        <v>0</v>
      </c>
      <c r="Q137" s="161">
        <v>0</v>
      </c>
      <c r="R137" s="161">
        <f t="shared" si="19"/>
        <v>0</v>
      </c>
      <c r="S137" s="161">
        <v>0</v>
      </c>
      <c r="T137" s="162">
        <f t="shared" si="20"/>
        <v>0</v>
      </c>
      <c r="AN137" s="19" t="s">
        <v>153</v>
      </c>
      <c r="AP137" s="19" t="s">
        <v>149</v>
      </c>
      <c r="AQ137" s="19" t="s">
        <v>76</v>
      </c>
      <c r="AU137" s="19" t="s">
        <v>146</v>
      </c>
      <c r="BA137" s="159">
        <f t="shared" si="21"/>
        <v>0</v>
      </c>
      <c r="BB137" s="159">
        <f t="shared" si="22"/>
        <v>0</v>
      </c>
      <c r="BC137" s="159">
        <f t="shared" si="23"/>
        <v>0</v>
      </c>
      <c r="BD137" s="159">
        <f t="shared" si="24"/>
        <v>0</v>
      </c>
      <c r="BE137" s="159">
        <f t="shared" si="25"/>
        <v>0</v>
      </c>
      <c r="BF137" s="19" t="s">
        <v>74</v>
      </c>
      <c r="BG137" s="159">
        <f t="shared" si="26"/>
        <v>0</v>
      </c>
      <c r="BH137" s="19" t="s">
        <v>154</v>
      </c>
      <c r="BI137" s="19" t="s">
        <v>408</v>
      </c>
    </row>
    <row r="138" spans="2:61" s="1" customFormat="1" ht="39.950000000000003" customHeight="1" x14ac:dyDescent="0.3">
      <c r="B138" s="147"/>
      <c r="C138" s="148" t="s">
        <v>409</v>
      </c>
      <c r="D138" s="148" t="s">
        <v>149</v>
      </c>
      <c r="E138" s="149" t="s">
        <v>410</v>
      </c>
      <c r="F138" s="150" t="s">
        <v>411</v>
      </c>
      <c r="G138" s="151" t="s">
        <v>176</v>
      </c>
      <c r="H138" s="152">
        <v>42</v>
      </c>
      <c r="I138" s="153"/>
      <c r="J138" s="153"/>
      <c r="K138" s="150"/>
      <c r="L138" s="154"/>
      <c r="M138" s="155" t="s">
        <v>5</v>
      </c>
      <c r="N138" s="160" t="s">
        <v>37</v>
      </c>
      <c r="O138" s="161">
        <v>0</v>
      </c>
      <c r="P138" s="161">
        <f t="shared" si="18"/>
        <v>0</v>
      </c>
      <c r="Q138" s="161">
        <v>0</v>
      </c>
      <c r="R138" s="161">
        <f t="shared" si="19"/>
        <v>0</v>
      </c>
      <c r="S138" s="161">
        <v>0</v>
      </c>
      <c r="T138" s="162">
        <f t="shared" si="20"/>
        <v>0</v>
      </c>
      <c r="AN138" s="19" t="s">
        <v>153</v>
      </c>
      <c r="AP138" s="19" t="s">
        <v>149</v>
      </c>
      <c r="AQ138" s="19" t="s">
        <v>76</v>
      </c>
      <c r="AU138" s="19" t="s">
        <v>146</v>
      </c>
      <c r="BA138" s="159">
        <f t="shared" si="21"/>
        <v>0</v>
      </c>
      <c r="BB138" s="159">
        <f t="shared" si="22"/>
        <v>0</v>
      </c>
      <c r="BC138" s="159">
        <f t="shared" si="23"/>
        <v>0</v>
      </c>
      <c r="BD138" s="159">
        <f t="shared" si="24"/>
        <v>0</v>
      </c>
      <c r="BE138" s="159">
        <f t="shared" si="25"/>
        <v>0</v>
      </c>
      <c r="BF138" s="19" t="s">
        <v>74</v>
      </c>
      <c r="BG138" s="159">
        <f t="shared" si="26"/>
        <v>0</v>
      </c>
      <c r="BH138" s="19" t="s">
        <v>154</v>
      </c>
      <c r="BI138" s="19" t="s">
        <v>412</v>
      </c>
    </row>
    <row r="139" spans="2:61" s="1" customFormat="1" ht="39.950000000000003" customHeight="1" x14ac:dyDescent="0.3">
      <c r="B139" s="147"/>
      <c r="C139" s="148" t="s">
        <v>413</v>
      </c>
      <c r="D139" s="148" t="s">
        <v>149</v>
      </c>
      <c r="E139" s="149" t="s">
        <v>583</v>
      </c>
      <c r="F139" s="150" t="s">
        <v>584</v>
      </c>
      <c r="G139" s="151" t="s">
        <v>176</v>
      </c>
      <c r="H139" s="152">
        <v>24</v>
      </c>
      <c r="I139" s="153"/>
      <c r="J139" s="153"/>
      <c r="K139" s="150"/>
      <c r="L139" s="154"/>
      <c r="M139" s="155" t="s">
        <v>5</v>
      </c>
      <c r="N139" s="160" t="s">
        <v>37</v>
      </c>
      <c r="O139" s="161">
        <v>0</v>
      </c>
      <c r="P139" s="161">
        <f t="shared" si="18"/>
        <v>0</v>
      </c>
      <c r="Q139" s="161">
        <v>0</v>
      </c>
      <c r="R139" s="161">
        <f t="shared" si="19"/>
        <v>0</v>
      </c>
      <c r="S139" s="161">
        <v>0</v>
      </c>
      <c r="T139" s="162">
        <f t="shared" si="20"/>
        <v>0</v>
      </c>
      <c r="AN139" s="19" t="s">
        <v>153</v>
      </c>
      <c r="AP139" s="19" t="s">
        <v>149</v>
      </c>
      <c r="AQ139" s="19" t="s">
        <v>76</v>
      </c>
      <c r="AU139" s="19" t="s">
        <v>146</v>
      </c>
      <c r="BA139" s="159">
        <f t="shared" si="21"/>
        <v>0</v>
      </c>
      <c r="BB139" s="159">
        <f t="shared" si="22"/>
        <v>0</v>
      </c>
      <c r="BC139" s="159">
        <f t="shared" si="23"/>
        <v>0</v>
      </c>
      <c r="BD139" s="159">
        <f t="shared" si="24"/>
        <v>0</v>
      </c>
      <c r="BE139" s="159">
        <f t="shared" si="25"/>
        <v>0</v>
      </c>
      <c r="BF139" s="19" t="s">
        <v>74</v>
      </c>
      <c r="BG139" s="159">
        <f t="shared" si="26"/>
        <v>0</v>
      </c>
      <c r="BH139" s="19" t="s">
        <v>154</v>
      </c>
      <c r="BI139" s="19" t="s">
        <v>416</v>
      </c>
    </row>
    <row r="140" spans="2:61" s="1" customFormat="1" ht="39.950000000000003" customHeight="1" x14ac:dyDescent="0.3">
      <c r="B140" s="147"/>
      <c r="C140" s="148" t="s">
        <v>417</v>
      </c>
      <c r="D140" s="148" t="s">
        <v>149</v>
      </c>
      <c r="E140" s="149" t="s">
        <v>418</v>
      </c>
      <c r="F140" s="150" t="s">
        <v>419</v>
      </c>
      <c r="G140" s="151" t="s">
        <v>152</v>
      </c>
      <c r="H140" s="152">
        <v>30</v>
      </c>
      <c r="I140" s="153"/>
      <c r="J140" s="153"/>
      <c r="K140" s="150"/>
      <c r="L140" s="154"/>
      <c r="M140" s="155" t="s">
        <v>5</v>
      </c>
      <c r="N140" s="160" t="s">
        <v>37</v>
      </c>
      <c r="O140" s="161">
        <v>0</v>
      </c>
      <c r="P140" s="161">
        <f t="shared" si="18"/>
        <v>0</v>
      </c>
      <c r="Q140" s="161">
        <v>0</v>
      </c>
      <c r="R140" s="161">
        <f t="shared" si="19"/>
        <v>0</v>
      </c>
      <c r="S140" s="161">
        <v>0</v>
      </c>
      <c r="T140" s="162">
        <f t="shared" si="20"/>
        <v>0</v>
      </c>
      <c r="AN140" s="19" t="s">
        <v>153</v>
      </c>
      <c r="AP140" s="19" t="s">
        <v>149</v>
      </c>
      <c r="AQ140" s="19" t="s">
        <v>76</v>
      </c>
      <c r="AU140" s="19" t="s">
        <v>146</v>
      </c>
      <c r="BA140" s="159">
        <f t="shared" si="21"/>
        <v>0</v>
      </c>
      <c r="BB140" s="159">
        <f t="shared" si="22"/>
        <v>0</v>
      </c>
      <c r="BC140" s="159">
        <f t="shared" si="23"/>
        <v>0</v>
      </c>
      <c r="BD140" s="159">
        <f t="shared" si="24"/>
        <v>0</v>
      </c>
      <c r="BE140" s="159">
        <f t="shared" si="25"/>
        <v>0</v>
      </c>
      <c r="BF140" s="19" t="s">
        <v>74</v>
      </c>
      <c r="BG140" s="159">
        <f t="shared" si="26"/>
        <v>0</v>
      </c>
      <c r="BH140" s="19" t="s">
        <v>154</v>
      </c>
      <c r="BI140" s="19" t="s">
        <v>420</v>
      </c>
    </row>
    <row r="141" spans="2:61" s="10" customFormat="1" ht="29.85" customHeight="1" x14ac:dyDescent="0.3">
      <c r="B141" s="135"/>
      <c r="D141" s="136" t="s">
        <v>65</v>
      </c>
      <c r="E141" s="145" t="s">
        <v>421</v>
      </c>
      <c r="F141" s="145" t="s">
        <v>422</v>
      </c>
      <c r="J141" s="146"/>
      <c r="L141" s="135"/>
      <c r="M141" s="139"/>
      <c r="N141" s="140"/>
      <c r="O141" s="140"/>
      <c r="P141" s="141">
        <f>SUM(P142:P165)</f>
        <v>85.01700000000001</v>
      </c>
      <c r="Q141" s="140"/>
      <c r="R141" s="141">
        <f>SUM(R142:R165)</f>
        <v>0.74490000000000012</v>
      </c>
      <c r="S141" s="140"/>
      <c r="T141" s="142">
        <f>SUM(T142:T165)</f>
        <v>0</v>
      </c>
      <c r="AN141" s="136" t="s">
        <v>76</v>
      </c>
      <c r="AP141" s="143" t="s">
        <v>65</v>
      </c>
      <c r="AQ141" s="143" t="s">
        <v>74</v>
      </c>
      <c r="AU141" s="136" t="s">
        <v>146</v>
      </c>
      <c r="BG141" s="144">
        <f>SUM(BG142:BG165)</f>
        <v>0</v>
      </c>
    </row>
    <row r="142" spans="2:61" s="1" customFormat="1" ht="25.5" customHeight="1" x14ac:dyDescent="0.3">
      <c r="B142" s="147"/>
      <c r="C142" s="163" t="s">
        <v>585</v>
      </c>
      <c r="D142" s="163" t="s">
        <v>335</v>
      </c>
      <c r="E142" s="164" t="s">
        <v>586</v>
      </c>
      <c r="F142" s="165" t="s">
        <v>587</v>
      </c>
      <c r="G142" s="166" t="s">
        <v>152</v>
      </c>
      <c r="H142" s="167">
        <v>1</v>
      </c>
      <c r="I142" s="168"/>
      <c r="J142" s="168"/>
      <c r="K142" s="165"/>
      <c r="L142" s="33"/>
      <c r="M142" s="169" t="s">
        <v>5</v>
      </c>
      <c r="N142" s="170" t="s">
        <v>37</v>
      </c>
      <c r="O142" s="161">
        <v>1.29</v>
      </c>
      <c r="P142" s="161">
        <f t="shared" ref="P142:P164" si="27">O142*H142</f>
        <v>1.29</v>
      </c>
      <c r="Q142" s="161">
        <v>2.546E-2</v>
      </c>
      <c r="R142" s="161">
        <f t="shared" ref="R142:R164" si="28">Q142*H142</f>
        <v>2.546E-2</v>
      </c>
      <c r="S142" s="161">
        <v>0</v>
      </c>
      <c r="T142" s="162">
        <f t="shared" ref="T142:T164" si="29">S142*H142</f>
        <v>0</v>
      </c>
      <c r="AN142" s="19" t="s">
        <v>154</v>
      </c>
      <c r="AP142" s="19" t="s">
        <v>335</v>
      </c>
      <c r="AQ142" s="19" t="s">
        <v>76</v>
      </c>
      <c r="AU142" s="19" t="s">
        <v>146</v>
      </c>
      <c r="BA142" s="159">
        <f t="shared" ref="BA142:BA164" si="30">IF(N142="základní",J142,0)</f>
        <v>0</v>
      </c>
      <c r="BB142" s="159">
        <f t="shared" ref="BB142:BB164" si="31">IF(N142="snížená",J142,0)</f>
        <v>0</v>
      </c>
      <c r="BC142" s="159">
        <f t="shared" ref="BC142:BC164" si="32">IF(N142="zákl. přenesená",J142,0)</f>
        <v>0</v>
      </c>
      <c r="BD142" s="159">
        <f t="shared" ref="BD142:BD164" si="33">IF(N142="sníž. přenesená",J142,0)</f>
        <v>0</v>
      </c>
      <c r="BE142" s="159">
        <f t="shared" ref="BE142:BE164" si="34">IF(N142="nulová",J142,0)</f>
        <v>0</v>
      </c>
      <c r="BF142" s="19" t="s">
        <v>74</v>
      </c>
      <c r="BG142" s="159">
        <f t="shared" ref="BG142:BG164" si="35">ROUND(I142*H142,2)</f>
        <v>0</v>
      </c>
      <c r="BH142" s="19" t="s">
        <v>154</v>
      </c>
      <c r="BI142" s="19" t="s">
        <v>588</v>
      </c>
    </row>
    <row r="143" spans="2:61" s="1" customFormat="1" ht="25.5" customHeight="1" x14ac:dyDescent="0.3">
      <c r="B143" s="147"/>
      <c r="C143" s="163" t="s">
        <v>589</v>
      </c>
      <c r="D143" s="163" t="s">
        <v>335</v>
      </c>
      <c r="E143" s="164" t="s">
        <v>590</v>
      </c>
      <c r="F143" s="165" t="s">
        <v>591</v>
      </c>
      <c r="G143" s="166" t="s">
        <v>152</v>
      </c>
      <c r="H143" s="167">
        <v>1</v>
      </c>
      <c r="I143" s="168"/>
      <c r="J143" s="168"/>
      <c r="K143" s="165"/>
      <c r="L143" s="33"/>
      <c r="M143" s="169" t="s">
        <v>5</v>
      </c>
      <c r="N143" s="170" t="s">
        <v>37</v>
      </c>
      <c r="O143" s="161">
        <v>1.29</v>
      </c>
      <c r="P143" s="161">
        <f t="shared" si="27"/>
        <v>1.29</v>
      </c>
      <c r="Q143" s="161">
        <v>2.9440000000000001E-2</v>
      </c>
      <c r="R143" s="161">
        <f t="shared" si="28"/>
        <v>2.9440000000000001E-2</v>
      </c>
      <c r="S143" s="161">
        <v>0</v>
      </c>
      <c r="T143" s="162">
        <f t="shared" si="29"/>
        <v>0</v>
      </c>
      <c r="AN143" s="19" t="s">
        <v>154</v>
      </c>
      <c r="AP143" s="19" t="s">
        <v>335</v>
      </c>
      <c r="AQ143" s="19" t="s">
        <v>76</v>
      </c>
      <c r="AU143" s="19" t="s">
        <v>146</v>
      </c>
      <c r="BA143" s="159">
        <f t="shared" si="30"/>
        <v>0</v>
      </c>
      <c r="BB143" s="159">
        <f t="shared" si="31"/>
        <v>0</v>
      </c>
      <c r="BC143" s="159">
        <f t="shared" si="32"/>
        <v>0</v>
      </c>
      <c r="BD143" s="159">
        <f t="shared" si="33"/>
        <v>0</v>
      </c>
      <c r="BE143" s="159">
        <f t="shared" si="34"/>
        <v>0</v>
      </c>
      <c r="BF143" s="19" t="s">
        <v>74</v>
      </c>
      <c r="BG143" s="159">
        <f t="shared" si="35"/>
        <v>0</v>
      </c>
      <c r="BH143" s="19" t="s">
        <v>154</v>
      </c>
      <c r="BI143" s="19" t="s">
        <v>592</v>
      </c>
    </row>
    <row r="144" spans="2:61" s="1" customFormat="1" ht="16.5" customHeight="1" x14ac:dyDescent="0.3">
      <c r="B144" s="147"/>
      <c r="C144" s="163" t="s">
        <v>593</v>
      </c>
      <c r="D144" s="163" t="s">
        <v>335</v>
      </c>
      <c r="E144" s="164" t="s">
        <v>594</v>
      </c>
      <c r="F144" s="165" t="s">
        <v>595</v>
      </c>
      <c r="G144" s="166" t="s">
        <v>152</v>
      </c>
      <c r="H144" s="167">
        <v>1</v>
      </c>
      <c r="I144" s="168"/>
      <c r="J144" s="168"/>
      <c r="K144" s="165"/>
      <c r="L144" s="33"/>
      <c r="M144" s="169" t="s">
        <v>5</v>
      </c>
      <c r="N144" s="170" t="s">
        <v>37</v>
      </c>
      <c r="O144" s="161">
        <v>1.29</v>
      </c>
      <c r="P144" s="161">
        <f t="shared" si="27"/>
        <v>1.29</v>
      </c>
      <c r="Q144" s="161">
        <v>2.5250000000000002E-2</v>
      </c>
      <c r="R144" s="161">
        <f t="shared" si="28"/>
        <v>2.5250000000000002E-2</v>
      </c>
      <c r="S144" s="161">
        <v>0</v>
      </c>
      <c r="T144" s="162">
        <f t="shared" si="29"/>
        <v>0</v>
      </c>
      <c r="AN144" s="19" t="s">
        <v>154</v>
      </c>
      <c r="AP144" s="19" t="s">
        <v>335</v>
      </c>
      <c r="AQ144" s="19" t="s">
        <v>76</v>
      </c>
      <c r="AU144" s="19" t="s">
        <v>146</v>
      </c>
      <c r="BA144" s="159">
        <f t="shared" si="30"/>
        <v>0</v>
      </c>
      <c r="BB144" s="159">
        <f t="shared" si="31"/>
        <v>0</v>
      </c>
      <c r="BC144" s="159">
        <f t="shared" si="32"/>
        <v>0</v>
      </c>
      <c r="BD144" s="159">
        <f t="shared" si="33"/>
        <v>0</v>
      </c>
      <c r="BE144" s="159">
        <f t="shared" si="34"/>
        <v>0</v>
      </c>
      <c r="BF144" s="19" t="s">
        <v>74</v>
      </c>
      <c r="BG144" s="159">
        <f t="shared" si="35"/>
        <v>0</v>
      </c>
      <c r="BH144" s="19" t="s">
        <v>154</v>
      </c>
      <c r="BI144" s="19" t="s">
        <v>596</v>
      </c>
    </row>
    <row r="145" spans="2:61" s="1" customFormat="1" ht="16.5" customHeight="1" x14ac:dyDescent="0.3">
      <c r="B145" s="147"/>
      <c r="C145" s="163" t="s">
        <v>463</v>
      </c>
      <c r="D145" s="163" t="s">
        <v>335</v>
      </c>
      <c r="E145" s="164" t="s">
        <v>464</v>
      </c>
      <c r="F145" s="165" t="s">
        <v>465</v>
      </c>
      <c r="G145" s="166" t="s">
        <v>152</v>
      </c>
      <c r="H145" s="167">
        <v>1</v>
      </c>
      <c r="I145" s="168"/>
      <c r="J145" s="168"/>
      <c r="K145" s="165"/>
      <c r="L145" s="33"/>
      <c r="M145" s="169" t="s">
        <v>5</v>
      </c>
      <c r="N145" s="170" t="s">
        <v>37</v>
      </c>
      <c r="O145" s="161">
        <v>1.5389999999999999</v>
      </c>
      <c r="P145" s="161">
        <f t="shared" si="27"/>
        <v>1.5389999999999999</v>
      </c>
      <c r="Q145" s="161">
        <v>2.9739999999999999E-2</v>
      </c>
      <c r="R145" s="161">
        <f t="shared" si="28"/>
        <v>2.9739999999999999E-2</v>
      </c>
      <c r="S145" s="161">
        <v>0</v>
      </c>
      <c r="T145" s="162">
        <f t="shared" si="29"/>
        <v>0</v>
      </c>
      <c r="AN145" s="19" t="s">
        <v>154</v>
      </c>
      <c r="AP145" s="19" t="s">
        <v>335</v>
      </c>
      <c r="AQ145" s="19" t="s">
        <v>76</v>
      </c>
      <c r="AU145" s="19" t="s">
        <v>146</v>
      </c>
      <c r="BA145" s="159">
        <f t="shared" si="30"/>
        <v>0</v>
      </c>
      <c r="BB145" s="159">
        <f t="shared" si="31"/>
        <v>0</v>
      </c>
      <c r="BC145" s="159">
        <f t="shared" si="32"/>
        <v>0</v>
      </c>
      <c r="BD145" s="159">
        <f t="shared" si="33"/>
        <v>0</v>
      </c>
      <c r="BE145" s="159">
        <f t="shared" si="34"/>
        <v>0</v>
      </c>
      <c r="BF145" s="19" t="s">
        <v>74</v>
      </c>
      <c r="BG145" s="159">
        <f t="shared" si="35"/>
        <v>0</v>
      </c>
      <c r="BH145" s="19" t="s">
        <v>154</v>
      </c>
      <c r="BI145" s="19" t="s">
        <v>466</v>
      </c>
    </row>
    <row r="146" spans="2:61" s="1" customFormat="1" ht="16.5" customHeight="1" x14ac:dyDescent="0.3">
      <c r="B146" s="147"/>
      <c r="C146" s="163" t="s">
        <v>597</v>
      </c>
      <c r="D146" s="163" t="s">
        <v>335</v>
      </c>
      <c r="E146" s="164" t="s">
        <v>598</v>
      </c>
      <c r="F146" s="165" t="s">
        <v>599</v>
      </c>
      <c r="G146" s="166" t="s">
        <v>152</v>
      </c>
      <c r="H146" s="167">
        <v>2</v>
      </c>
      <c r="I146" s="168"/>
      <c r="J146" s="168"/>
      <c r="K146" s="165"/>
      <c r="L146" s="33"/>
      <c r="M146" s="169" t="s">
        <v>5</v>
      </c>
      <c r="N146" s="170" t="s">
        <v>37</v>
      </c>
      <c r="O146" s="161">
        <v>2.4649999999999999</v>
      </c>
      <c r="P146" s="161">
        <f t="shared" si="27"/>
        <v>4.93</v>
      </c>
      <c r="Q146" s="161">
        <v>3.9870000000000003E-2</v>
      </c>
      <c r="R146" s="161">
        <f t="shared" si="28"/>
        <v>7.9740000000000005E-2</v>
      </c>
      <c r="S146" s="161">
        <v>0</v>
      </c>
      <c r="T146" s="162">
        <f t="shared" si="29"/>
        <v>0</v>
      </c>
      <c r="AN146" s="19" t="s">
        <v>154</v>
      </c>
      <c r="AP146" s="19" t="s">
        <v>335</v>
      </c>
      <c r="AQ146" s="19" t="s">
        <v>76</v>
      </c>
      <c r="AU146" s="19" t="s">
        <v>146</v>
      </c>
      <c r="BA146" s="159">
        <f t="shared" si="30"/>
        <v>0</v>
      </c>
      <c r="BB146" s="159">
        <f t="shared" si="31"/>
        <v>0</v>
      </c>
      <c r="BC146" s="159">
        <f t="shared" si="32"/>
        <v>0</v>
      </c>
      <c r="BD146" s="159">
        <f t="shared" si="33"/>
        <v>0</v>
      </c>
      <c r="BE146" s="159">
        <f t="shared" si="34"/>
        <v>0</v>
      </c>
      <c r="BF146" s="19" t="s">
        <v>74</v>
      </c>
      <c r="BG146" s="159">
        <f t="shared" si="35"/>
        <v>0</v>
      </c>
      <c r="BH146" s="19" t="s">
        <v>154</v>
      </c>
      <c r="BI146" s="19" t="s">
        <v>600</v>
      </c>
    </row>
    <row r="147" spans="2:61" s="1" customFormat="1" ht="16.5" customHeight="1" x14ac:dyDescent="0.3">
      <c r="B147" s="147"/>
      <c r="C147" s="163" t="s">
        <v>601</v>
      </c>
      <c r="D147" s="163" t="s">
        <v>335</v>
      </c>
      <c r="E147" s="164" t="s">
        <v>602</v>
      </c>
      <c r="F147" s="165" t="s">
        <v>603</v>
      </c>
      <c r="G147" s="166" t="s">
        <v>152</v>
      </c>
      <c r="H147" s="167">
        <v>2</v>
      </c>
      <c r="I147" s="168"/>
      <c r="J147" s="168"/>
      <c r="K147" s="165"/>
      <c r="L147" s="33"/>
      <c r="M147" s="169" t="s">
        <v>5</v>
      </c>
      <c r="N147" s="170" t="s">
        <v>37</v>
      </c>
      <c r="O147" s="161">
        <v>3.0369999999999999</v>
      </c>
      <c r="P147" s="161">
        <f t="shared" si="27"/>
        <v>6.0739999999999998</v>
      </c>
      <c r="Q147" s="161">
        <v>5.731E-2</v>
      </c>
      <c r="R147" s="161">
        <f t="shared" si="28"/>
        <v>0.11462</v>
      </c>
      <c r="S147" s="161">
        <v>0</v>
      </c>
      <c r="T147" s="162">
        <f t="shared" si="29"/>
        <v>0</v>
      </c>
      <c r="AN147" s="19" t="s">
        <v>154</v>
      </c>
      <c r="AP147" s="19" t="s">
        <v>335</v>
      </c>
      <c r="AQ147" s="19" t="s">
        <v>76</v>
      </c>
      <c r="AU147" s="19" t="s">
        <v>146</v>
      </c>
      <c r="BA147" s="159">
        <f t="shared" si="30"/>
        <v>0</v>
      </c>
      <c r="BB147" s="159">
        <f t="shared" si="31"/>
        <v>0</v>
      </c>
      <c r="BC147" s="159">
        <f t="shared" si="32"/>
        <v>0</v>
      </c>
      <c r="BD147" s="159">
        <f t="shared" si="33"/>
        <v>0</v>
      </c>
      <c r="BE147" s="159">
        <f t="shared" si="34"/>
        <v>0</v>
      </c>
      <c r="BF147" s="19" t="s">
        <v>74</v>
      </c>
      <c r="BG147" s="159">
        <f t="shared" si="35"/>
        <v>0</v>
      </c>
      <c r="BH147" s="19" t="s">
        <v>154</v>
      </c>
      <c r="BI147" s="19" t="s">
        <v>604</v>
      </c>
    </row>
    <row r="148" spans="2:61" s="1" customFormat="1" ht="25.5" customHeight="1" x14ac:dyDescent="0.3">
      <c r="B148" s="147"/>
      <c r="C148" s="163" t="s">
        <v>605</v>
      </c>
      <c r="D148" s="163" t="s">
        <v>335</v>
      </c>
      <c r="E148" s="164" t="s">
        <v>606</v>
      </c>
      <c r="F148" s="165" t="s">
        <v>607</v>
      </c>
      <c r="G148" s="166" t="s">
        <v>152</v>
      </c>
      <c r="H148" s="167">
        <v>4</v>
      </c>
      <c r="I148" s="168"/>
      <c r="J148" s="168"/>
      <c r="K148" s="165"/>
      <c r="L148" s="33"/>
      <c r="M148" s="169" t="s">
        <v>5</v>
      </c>
      <c r="N148" s="170" t="s">
        <v>37</v>
      </c>
      <c r="O148" s="161">
        <v>1.29</v>
      </c>
      <c r="P148" s="161">
        <f t="shared" si="27"/>
        <v>5.16</v>
      </c>
      <c r="Q148" s="161">
        <v>1.191E-2</v>
      </c>
      <c r="R148" s="161">
        <f t="shared" si="28"/>
        <v>4.7640000000000002E-2</v>
      </c>
      <c r="S148" s="161">
        <v>0</v>
      </c>
      <c r="T148" s="162">
        <f t="shared" si="29"/>
        <v>0</v>
      </c>
      <c r="AN148" s="19" t="s">
        <v>154</v>
      </c>
      <c r="AP148" s="19" t="s">
        <v>335</v>
      </c>
      <c r="AQ148" s="19" t="s">
        <v>76</v>
      </c>
      <c r="AU148" s="19" t="s">
        <v>146</v>
      </c>
      <c r="BA148" s="159">
        <f t="shared" si="30"/>
        <v>0</v>
      </c>
      <c r="BB148" s="159">
        <f t="shared" si="31"/>
        <v>0</v>
      </c>
      <c r="BC148" s="159">
        <f t="shared" si="32"/>
        <v>0</v>
      </c>
      <c r="BD148" s="159">
        <f t="shared" si="33"/>
        <v>0</v>
      </c>
      <c r="BE148" s="159">
        <f t="shared" si="34"/>
        <v>0</v>
      </c>
      <c r="BF148" s="19" t="s">
        <v>74</v>
      </c>
      <c r="BG148" s="159">
        <f t="shared" si="35"/>
        <v>0</v>
      </c>
      <c r="BH148" s="19" t="s">
        <v>154</v>
      </c>
      <c r="BI148" s="19" t="s">
        <v>608</v>
      </c>
    </row>
    <row r="149" spans="2:61" s="1" customFormat="1" ht="25.5" customHeight="1" x14ac:dyDescent="0.3">
      <c r="B149" s="147"/>
      <c r="C149" s="163" t="s">
        <v>609</v>
      </c>
      <c r="D149" s="163" t="s">
        <v>335</v>
      </c>
      <c r="E149" s="164" t="s">
        <v>610</v>
      </c>
      <c r="F149" s="165" t="s">
        <v>611</v>
      </c>
      <c r="G149" s="166" t="s">
        <v>152</v>
      </c>
      <c r="H149" s="167">
        <v>4</v>
      </c>
      <c r="I149" s="168"/>
      <c r="J149" s="168"/>
      <c r="K149" s="165"/>
      <c r="L149" s="33"/>
      <c r="M149" s="169" t="s">
        <v>5</v>
      </c>
      <c r="N149" s="170" t="s">
        <v>37</v>
      </c>
      <c r="O149" s="161">
        <v>1.5389999999999999</v>
      </c>
      <c r="P149" s="161">
        <f t="shared" si="27"/>
        <v>6.1559999999999997</v>
      </c>
      <c r="Q149" s="161">
        <v>1.4670000000000001E-2</v>
      </c>
      <c r="R149" s="161">
        <f t="shared" si="28"/>
        <v>5.8680000000000003E-2</v>
      </c>
      <c r="S149" s="161">
        <v>0</v>
      </c>
      <c r="T149" s="162">
        <f t="shared" si="29"/>
        <v>0</v>
      </c>
      <c r="AN149" s="19" t="s">
        <v>154</v>
      </c>
      <c r="AP149" s="19" t="s">
        <v>335</v>
      </c>
      <c r="AQ149" s="19" t="s">
        <v>76</v>
      </c>
      <c r="AU149" s="19" t="s">
        <v>146</v>
      </c>
      <c r="BA149" s="159">
        <f t="shared" si="30"/>
        <v>0</v>
      </c>
      <c r="BB149" s="159">
        <f t="shared" si="31"/>
        <v>0</v>
      </c>
      <c r="BC149" s="159">
        <f t="shared" si="32"/>
        <v>0</v>
      </c>
      <c r="BD149" s="159">
        <f t="shared" si="33"/>
        <v>0</v>
      </c>
      <c r="BE149" s="159">
        <f t="shared" si="34"/>
        <v>0</v>
      </c>
      <c r="BF149" s="19" t="s">
        <v>74</v>
      </c>
      <c r="BG149" s="159">
        <f t="shared" si="35"/>
        <v>0</v>
      </c>
      <c r="BH149" s="19" t="s">
        <v>154</v>
      </c>
      <c r="BI149" s="19" t="s">
        <v>612</v>
      </c>
    </row>
    <row r="150" spans="2:61" s="1" customFormat="1" ht="25.5" customHeight="1" x14ac:dyDescent="0.3">
      <c r="B150" s="147"/>
      <c r="C150" s="163" t="s">
        <v>613</v>
      </c>
      <c r="D150" s="163" t="s">
        <v>335</v>
      </c>
      <c r="E150" s="164" t="s">
        <v>614</v>
      </c>
      <c r="F150" s="165" t="s">
        <v>615</v>
      </c>
      <c r="G150" s="166" t="s">
        <v>152</v>
      </c>
      <c r="H150" s="167">
        <v>8</v>
      </c>
      <c r="I150" s="168"/>
      <c r="J150" s="168"/>
      <c r="K150" s="165"/>
      <c r="L150" s="33"/>
      <c r="M150" s="169" t="s">
        <v>5</v>
      </c>
      <c r="N150" s="170" t="s">
        <v>37</v>
      </c>
      <c r="O150" s="161">
        <v>2.4649999999999999</v>
      </c>
      <c r="P150" s="161">
        <f t="shared" si="27"/>
        <v>19.72</v>
      </c>
      <c r="Q150" s="161">
        <v>1.7489999999999999E-2</v>
      </c>
      <c r="R150" s="161">
        <f t="shared" si="28"/>
        <v>0.13991999999999999</v>
      </c>
      <c r="S150" s="161">
        <v>0</v>
      </c>
      <c r="T150" s="162">
        <f t="shared" si="29"/>
        <v>0</v>
      </c>
      <c r="AN150" s="19" t="s">
        <v>154</v>
      </c>
      <c r="AP150" s="19" t="s">
        <v>335</v>
      </c>
      <c r="AQ150" s="19" t="s">
        <v>76</v>
      </c>
      <c r="AU150" s="19" t="s">
        <v>146</v>
      </c>
      <c r="BA150" s="159">
        <f t="shared" si="30"/>
        <v>0</v>
      </c>
      <c r="BB150" s="159">
        <f t="shared" si="31"/>
        <v>0</v>
      </c>
      <c r="BC150" s="159">
        <f t="shared" si="32"/>
        <v>0</v>
      </c>
      <c r="BD150" s="159">
        <f t="shared" si="33"/>
        <v>0</v>
      </c>
      <c r="BE150" s="159">
        <f t="shared" si="34"/>
        <v>0</v>
      </c>
      <c r="BF150" s="19" t="s">
        <v>74</v>
      </c>
      <c r="BG150" s="159">
        <f t="shared" si="35"/>
        <v>0</v>
      </c>
      <c r="BH150" s="19" t="s">
        <v>154</v>
      </c>
      <c r="BI150" s="19" t="s">
        <v>616</v>
      </c>
    </row>
    <row r="151" spans="2:61" s="1" customFormat="1" ht="25.5" customHeight="1" x14ac:dyDescent="0.3">
      <c r="B151" s="147"/>
      <c r="C151" s="163" t="s">
        <v>617</v>
      </c>
      <c r="D151" s="163" t="s">
        <v>335</v>
      </c>
      <c r="E151" s="164" t="s">
        <v>618</v>
      </c>
      <c r="F151" s="165" t="s">
        <v>619</v>
      </c>
      <c r="G151" s="166" t="s">
        <v>152</v>
      </c>
      <c r="H151" s="167">
        <v>6</v>
      </c>
      <c r="I151" s="168"/>
      <c r="J151" s="168"/>
      <c r="K151" s="165"/>
      <c r="L151" s="33"/>
      <c r="M151" s="169" t="s">
        <v>5</v>
      </c>
      <c r="N151" s="170" t="s">
        <v>37</v>
      </c>
      <c r="O151" s="161">
        <v>3.0369999999999999</v>
      </c>
      <c r="P151" s="161">
        <f t="shared" si="27"/>
        <v>18.222000000000001</v>
      </c>
      <c r="Q151" s="161">
        <v>2.2579999999999999E-2</v>
      </c>
      <c r="R151" s="161">
        <f t="shared" si="28"/>
        <v>0.13547999999999999</v>
      </c>
      <c r="S151" s="161">
        <v>0</v>
      </c>
      <c r="T151" s="162">
        <f t="shared" si="29"/>
        <v>0</v>
      </c>
      <c r="AN151" s="19" t="s">
        <v>154</v>
      </c>
      <c r="AP151" s="19" t="s">
        <v>335</v>
      </c>
      <c r="AQ151" s="19" t="s">
        <v>76</v>
      </c>
      <c r="AU151" s="19" t="s">
        <v>146</v>
      </c>
      <c r="BA151" s="159">
        <f t="shared" si="30"/>
        <v>0</v>
      </c>
      <c r="BB151" s="159">
        <f t="shared" si="31"/>
        <v>0</v>
      </c>
      <c r="BC151" s="159">
        <f t="shared" si="32"/>
        <v>0</v>
      </c>
      <c r="BD151" s="159">
        <f t="shared" si="33"/>
        <v>0</v>
      </c>
      <c r="BE151" s="159">
        <f t="shared" si="34"/>
        <v>0</v>
      </c>
      <c r="BF151" s="19" t="s">
        <v>74</v>
      </c>
      <c r="BG151" s="159">
        <f t="shared" si="35"/>
        <v>0</v>
      </c>
      <c r="BH151" s="19" t="s">
        <v>154</v>
      </c>
      <c r="BI151" s="19" t="s">
        <v>620</v>
      </c>
    </row>
    <row r="152" spans="2:61" s="1" customFormat="1" ht="16.5" customHeight="1" x14ac:dyDescent="0.3">
      <c r="B152" s="147"/>
      <c r="C152" s="163" t="s">
        <v>621</v>
      </c>
      <c r="D152" s="163" t="s">
        <v>335</v>
      </c>
      <c r="E152" s="164" t="s">
        <v>622</v>
      </c>
      <c r="F152" s="165" t="s">
        <v>623</v>
      </c>
      <c r="G152" s="166" t="s">
        <v>470</v>
      </c>
      <c r="H152" s="167">
        <v>30</v>
      </c>
      <c r="I152" s="168"/>
      <c r="J152" s="168"/>
      <c r="K152" s="165"/>
      <c r="L152" s="33"/>
      <c r="M152" s="169" t="s">
        <v>5</v>
      </c>
      <c r="N152" s="170" t="s">
        <v>37</v>
      </c>
      <c r="O152" s="161">
        <v>0.10299999999999999</v>
      </c>
      <c r="P152" s="161">
        <f t="shared" si="27"/>
        <v>3.09</v>
      </c>
      <c r="Q152" s="161">
        <v>2.4000000000000001E-4</v>
      </c>
      <c r="R152" s="161">
        <f t="shared" si="28"/>
        <v>7.1999999999999998E-3</v>
      </c>
      <c r="S152" s="161">
        <v>0</v>
      </c>
      <c r="T152" s="162">
        <f t="shared" si="29"/>
        <v>0</v>
      </c>
      <c r="AN152" s="19" t="s">
        <v>154</v>
      </c>
      <c r="AP152" s="19" t="s">
        <v>335</v>
      </c>
      <c r="AQ152" s="19" t="s">
        <v>76</v>
      </c>
      <c r="AU152" s="19" t="s">
        <v>146</v>
      </c>
      <c r="BA152" s="159">
        <f t="shared" si="30"/>
        <v>0</v>
      </c>
      <c r="BB152" s="159">
        <f t="shared" si="31"/>
        <v>0</v>
      </c>
      <c r="BC152" s="159">
        <f t="shared" si="32"/>
        <v>0</v>
      </c>
      <c r="BD152" s="159">
        <f t="shared" si="33"/>
        <v>0</v>
      </c>
      <c r="BE152" s="159">
        <f t="shared" si="34"/>
        <v>0</v>
      </c>
      <c r="BF152" s="19" t="s">
        <v>74</v>
      </c>
      <c r="BG152" s="159">
        <f t="shared" si="35"/>
        <v>0</v>
      </c>
      <c r="BH152" s="19" t="s">
        <v>154</v>
      </c>
      <c r="BI152" s="19" t="s">
        <v>624</v>
      </c>
    </row>
    <row r="153" spans="2:61" s="1" customFormat="1" ht="25.5" customHeight="1" x14ac:dyDescent="0.3">
      <c r="B153" s="147"/>
      <c r="C153" s="163" t="s">
        <v>467</v>
      </c>
      <c r="D153" s="163" t="s">
        <v>335</v>
      </c>
      <c r="E153" s="164" t="s">
        <v>625</v>
      </c>
      <c r="F153" s="165" t="s">
        <v>626</v>
      </c>
      <c r="G153" s="166" t="s">
        <v>470</v>
      </c>
      <c r="H153" s="167">
        <v>1</v>
      </c>
      <c r="I153" s="168"/>
      <c r="J153" s="168"/>
      <c r="K153" s="165"/>
      <c r="L153" s="33"/>
      <c r="M153" s="169" t="s">
        <v>5</v>
      </c>
      <c r="N153" s="170" t="s">
        <v>37</v>
      </c>
      <c r="O153" s="161">
        <v>0.16500000000000001</v>
      </c>
      <c r="P153" s="161">
        <f t="shared" si="27"/>
        <v>0.16500000000000001</v>
      </c>
      <c r="Q153" s="161">
        <v>1.4400000000000001E-3</v>
      </c>
      <c r="R153" s="161">
        <f t="shared" si="28"/>
        <v>1.4400000000000001E-3</v>
      </c>
      <c r="S153" s="161">
        <v>0</v>
      </c>
      <c r="T153" s="162">
        <f t="shared" si="29"/>
        <v>0</v>
      </c>
      <c r="AN153" s="19" t="s">
        <v>154</v>
      </c>
      <c r="AP153" s="19" t="s">
        <v>335</v>
      </c>
      <c r="AQ153" s="19" t="s">
        <v>76</v>
      </c>
      <c r="AU153" s="19" t="s">
        <v>146</v>
      </c>
      <c r="BA153" s="159">
        <f t="shared" si="30"/>
        <v>0</v>
      </c>
      <c r="BB153" s="159">
        <f t="shared" si="31"/>
        <v>0</v>
      </c>
      <c r="BC153" s="159">
        <f t="shared" si="32"/>
        <v>0</v>
      </c>
      <c r="BD153" s="159">
        <f t="shared" si="33"/>
        <v>0</v>
      </c>
      <c r="BE153" s="159">
        <f t="shared" si="34"/>
        <v>0</v>
      </c>
      <c r="BF153" s="19" t="s">
        <v>74</v>
      </c>
      <c r="BG153" s="159">
        <f t="shared" si="35"/>
        <v>0</v>
      </c>
      <c r="BH153" s="19" t="s">
        <v>154</v>
      </c>
      <c r="BI153" s="19" t="s">
        <v>471</v>
      </c>
    </row>
    <row r="154" spans="2:61" s="1" customFormat="1" ht="25.5" customHeight="1" x14ac:dyDescent="0.3">
      <c r="B154" s="147"/>
      <c r="C154" s="163" t="s">
        <v>627</v>
      </c>
      <c r="D154" s="163" t="s">
        <v>335</v>
      </c>
      <c r="E154" s="164" t="s">
        <v>628</v>
      </c>
      <c r="F154" s="165" t="s">
        <v>629</v>
      </c>
      <c r="G154" s="166" t="s">
        <v>470</v>
      </c>
      <c r="H154" s="167">
        <v>1</v>
      </c>
      <c r="I154" s="168"/>
      <c r="J154" s="168"/>
      <c r="K154" s="165"/>
      <c r="L154" s="33"/>
      <c r="M154" s="169" t="s">
        <v>5</v>
      </c>
      <c r="N154" s="170" t="s">
        <v>37</v>
      </c>
      <c r="O154" s="161">
        <v>0.22700000000000001</v>
      </c>
      <c r="P154" s="161">
        <f t="shared" si="27"/>
        <v>0.22700000000000001</v>
      </c>
      <c r="Q154" s="161">
        <v>2.8700000000000002E-3</v>
      </c>
      <c r="R154" s="161">
        <f t="shared" si="28"/>
        <v>2.8700000000000002E-3</v>
      </c>
      <c r="S154" s="161">
        <v>0</v>
      </c>
      <c r="T154" s="162">
        <f t="shared" si="29"/>
        <v>0</v>
      </c>
      <c r="AN154" s="19" t="s">
        <v>154</v>
      </c>
      <c r="AP154" s="19" t="s">
        <v>335</v>
      </c>
      <c r="AQ154" s="19" t="s">
        <v>76</v>
      </c>
      <c r="AU154" s="19" t="s">
        <v>146</v>
      </c>
      <c r="BA154" s="159">
        <f t="shared" si="30"/>
        <v>0</v>
      </c>
      <c r="BB154" s="159">
        <f t="shared" si="31"/>
        <v>0</v>
      </c>
      <c r="BC154" s="159">
        <f t="shared" si="32"/>
        <v>0</v>
      </c>
      <c r="BD154" s="159">
        <f t="shared" si="33"/>
        <v>0</v>
      </c>
      <c r="BE154" s="159">
        <f t="shared" si="34"/>
        <v>0</v>
      </c>
      <c r="BF154" s="19" t="s">
        <v>74</v>
      </c>
      <c r="BG154" s="159">
        <f t="shared" si="35"/>
        <v>0</v>
      </c>
      <c r="BH154" s="19" t="s">
        <v>154</v>
      </c>
      <c r="BI154" s="19" t="s">
        <v>630</v>
      </c>
    </row>
    <row r="155" spans="2:61" s="1" customFormat="1" ht="25.5" customHeight="1" x14ac:dyDescent="0.3">
      <c r="B155" s="147"/>
      <c r="C155" s="163" t="s">
        <v>631</v>
      </c>
      <c r="D155" s="163" t="s">
        <v>335</v>
      </c>
      <c r="E155" s="164" t="s">
        <v>632</v>
      </c>
      <c r="F155" s="165" t="s">
        <v>633</v>
      </c>
      <c r="G155" s="166" t="s">
        <v>470</v>
      </c>
      <c r="H155" s="167">
        <v>2</v>
      </c>
      <c r="I155" s="168"/>
      <c r="J155" s="168"/>
      <c r="K155" s="165"/>
      <c r="L155" s="33"/>
      <c r="M155" s="169" t="s">
        <v>5</v>
      </c>
      <c r="N155" s="170" t="s">
        <v>37</v>
      </c>
      <c r="O155" s="161">
        <v>0.22700000000000001</v>
      </c>
      <c r="P155" s="161">
        <f t="shared" si="27"/>
        <v>0.45400000000000001</v>
      </c>
      <c r="Q155" s="161">
        <v>2.8700000000000002E-3</v>
      </c>
      <c r="R155" s="161">
        <f t="shared" si="28"/>
        <v>5.7400000000000003E-3</v>
      </c>
      <c r="S155" s="161">
        <v>0</v>
      </c>
      <c r="T155" s="162">
        <f t="shared" si="29"/>
        <v>0</v>
      </c>
      <c r="AN155" s="19" t="s">
        <v>154</v>
      </c>
      <c r="AP155" s="19" t="s">
        <v>335</v>
      </c>
      <c r="AQ155" s="19" t="s">
        <v>76</v>
      </c>
      <c r="AU155" s="19" t="s">
        <v>146</v>
      </c>
      <c r="BA155" s="159">
        <f t="shared" si="30"/>
        <v>0</v>
      </c>
      <c r="BB155" s="159">
        <f t="shared" si="31"/>
        <v>0</v>
      </c>
      <c r="BC155" s="159">
        <f t="shared" si="32"/>
        <v>0</v>
      </c>
      <c r="BD155" s="159">
        <f t="shared" si="33"/>
        <v>0</v>
      </c>
      <c r="BE155" s="159">
        <f t="shared" si="34"/>
        <v>0</v>
      </c>
      <c r="BF155" s="19" t="s">
        <v>74</v>
      </c>
      <c r="BG155" s="159">
        <f t="shared" si="35"/>
        <v>0</v>
      </c>
      <c r="BH155" s="19" t="s">
        <v>154</v>
      </c>
      <c r="BI155" s="19" t="s">
        <v>634</v>
      </c>
    </row>
    <row r="156" spans="2:61" s="1" customFormat="1" ht="25.5" customHeight="1" x14ac:dyDescent="0.3">
      <c r="B156" s="147"/>
      <c r="C156" s="163" t="s">
        <v>635</v>
      </c>
      <c r="D156" s="163" t="s">
        <v>335</v>
      </c>
      <c r="E156" s="164" t="s">
        <v>636</v>
      </c>
      <c r="F156" s="165" t="s">
        <v>637</v>
      </c>
      <c r="G156" s="166" t="s">
        <v>470</v>
      </c>
      <c r="H156" s="167">
        <v>2</v>
      </c>
      <c r="I156" s="168"/>
      <c r="J156" s="168"/>
      <c r="K156" s="165"/>
      <c r="L156" s="33"/>
      <c r="M156" s="169" t="s">
        <v>5</v>
      </c>
      <c r="N156" s="170" t="s">
        <v>37</v>
      </c>
      <c r="O156" s="161">
        <v>0.20599999999999999</v>
      </c>
      <c r="P156" s="161">
        <f t="shared" si="27"/>
        <v>0.41199999999999998</v>
      </c>
      <c r="Q156" s="161">
        <v>3.6000000000000002E-4</v>
      </c>
      <c r="R156" s="161">
        <f t="shared" si="28"/>
        <v>7.2000000000000005E-4</v>
      </c>
      <c r="S156" s="161">
        <v>0</v>
      </c>
      <c r="T156" s="162">
        <f t="shared" si="29"/>
        <v>0</v>
      </c>
      <c r="AN156" s="19" t="s">
        <v>154</v>
      </c>
      <c r="AP156" s="19" t="s">
        <v>335</v>
      </c>
      <c r="AQ156" s="19" t="s">
        <v>76</v>
      </c>
      <c r="AU156" s="19" t="s">
        <v>146</v>
      </c>
      <c r="BA156" s="159">
        <f t="shared" si="30"/>
        <v>0</v>
      </c>
      <c r="BB156" s="159">
        <f t="shared" si="31"/>
        <v>0</v>
      </c>
      <c r="BC156" s="159">
        <f t="shared" si="32"/>
        <v>0</v>
      </c>
      <c r="BD156" s="159">
        <f t="shared" si="33"/>
        <v>0</v>
      </c>
      <c r="BE156" s="159">
        <f t="shared" si="34"/>
        <v>0</v>
      </c>
      <c r="BF156" s="19" t="s">
        <v>74</v>
      </c>
      <c r="BG156" s="159">
        <f t="shared" si="35"/>
        <v>0</v>
      </c>
      <c r="BH156" s="19" t="s">
        <v>154</v>
      </c>
      <c r="BI156" s="19" t="s">
        <v>638</v>
      </c>
    </row>
    <row r="157" spans="2:61" s="1" customFormat="1" ht="25.5" customHeight="1" x14ac:dyDescent="0.3">
      <c r="B157" s="147"/>
      <c r="C157" s="163" t="s">
        <v>639</v>
      </c>
      <c r="D157" s="163" t="s">
        <v>335</v>
      </c>
      <c r="E157" s="164" t="s">
        <v>640</v>
      </c>
      <c r="F157" s="165" t="s">
        <v>641</v>
      </c>
      <c r="G157" s="166" t="s">
        <v>470</v>
      </c>
      <c r="H157" s="167">
        <v>2</v>
      </c>
      <c r="I157" s="168"/>
      <c r="J157" s="168"/>
      <c r="K157" s="165"/>
      <c r="L157" s="33"/>
      <c r="M157" s="169" t="s">
        <v>5</v>
      </c>
      <c r="N157" s="170" t="s">
        <v>37</v>
      </c>
      <c r="O157" s="161">
        <v>0.26800000000000002</v>
      </c>
      <c r="P157" s="161">
        <f t="shared" si="27"/>
        <v>0.53600000000000003</v>
      </c>
      <c r="Q157" s="161">
        <v>9.3999999999999997E-4</v>
      </c>
      <c r="R157" s="161">
        <f t="shared" si="28"/>
        <v>1.8799999999999999E-3</v>
      </c>
      <c r="S157" s="161">
        <v>0</v>
      </c>
      <c r="T157" s="162">
        <f t="shared" si="29"/>
        <v>0</v>
      </c>
      <c r="AN157" s="19" t="s">
        <v>154</v>
      </c>
      <c r="AP157" s="19" t="s">
        <v>335</v>
      </c>
      <c r="AQ157" s="19" t="s">
        <v>76</v>
      </c>
      <c r="AU157" s="19" t="s">
        <v>146</v>
      </c>
      <c r="BA157" s="159">
        <f t="shared" si="30"/>
        <v>0</v>
      </c>
      <c r="BB157" s="159">
        <f t="shared" si="31"/>
        <v>0</v>
      </c>
      <c r="BC157" s="159">
        <f t="shared" si="32"/>
        <v>0</v>
      </c>
      <c r="BD157" s="159">
        <f t="shared" si="33"/>
        <v>0</v>
      </c>
      <c r="BE157" s="159">
        <f t="shared" si="34"/>
        <v>0</v>
      </c>
      <c r="BF157" s="19" t="s">
        <v>74</v>
      </c>
      <c r="BG157" s="159">
        <f t="shared" si="35"/>
        <v>0</v>
      </c>
      <c r="BH157" s="19" t="s">
        <v>154</v>
      </c>
      <c r="BI157" s="19" t="s">
        <v>642</v>
      </c>
    </row>
    <row r="158" spans="2:61" s="1" customFormat="1" ht="25.5" customHeight="1" x14ac:dyDescent="0.3">
      <c r="B158" s="147"/>
      <c r="C158" s="163" t="s">
        <v>643</v>
      </c>
      <c r="D158" s="163" t="s">
        <v>335</v>
      </c>
      <c r="E158" s="164" t="s">
        <v>644</v>
      </c>
      <c r="F158" s="165" t="s">
        <v>645</v>
      </c>
      <c r="G158" s="166" t="s">
        <v>470</v>
      </c>
      <c r="H158" s="167">
        <v>40</v>
      </c>
      <c r="I158" s="168"/>
      <c r="J158" s="168"/>
      <c r="K158" s="165"/>
      <c r="L158" s="33"/>
      <c r="M158" s="169" t="s">
        <v>5</v>
      </c>
      <c r="N158" s="170" t="s">
        <v>37</v>
      </c>
      <c r="O158" s="161">
        <v>8.2000000000000003E-2</v>
      </c>
      <c r="P158" s="161">
        <f t="shared" si="27"/>
        <v>3.2800000000000002</v>
      </c>
      <c r="Q158" s="161">
        <v>2.2000000000000001E-4</v>
      </c>
      <c r="R158" s="161">
        <f t="shared" si="28"/>
        <v>8.8000000000000005E-3</v>
      </c>
      <c r="S158" s="161">
        <v>0</v>
      </c>
      <c r="T158" s="162">
        <f t="shared" si="29"/>
        <v>0</v>
      </c>
      <c r="AN158" s="19" t="s">
        <v>154</v>
      </c>
      <c r="AP158" s="19" t="s">
        <v>335</v>
      </c>
      <c r="AQ158" s="19" t="s">
        <v>76</v>
      </c>
      <c r="AU158" s="19" t="s">
        <v>146</v>
      </c>
      <c r="BA158" s="159">
        <f t="shared" si="30"/>
        <v>0</v>
      </c>
      <c r="BB158" s="159">
        <f t="shared" si="31"/>
        <v>0</v>
      </c>
      <c r="BC158" s="159">
        <f t="shared" si="32"/>
        <v>0</v>
      </c>
      <c r="BD158" s="159">
        <f t="shared" si="33"/>
        <v>0</v>
      </c>
      <c r="BE158" s="159">
        <f t="shared" si="34"/>
        <v>0</v>
      </c>
      <c r="BF158" s="19" t="s">
        <v>74</v>
      </c>
      <c r="BG158" s="159">
        <f t="shared" si="35"/>
        <v>0</v>
      </c>
      <c r="BH158" s="19" t="s">
        <v>154</v>
      </c>
      <c r="BI158" s="19" t="s">
        <v>646</v>
      </c>
    </row>
    <row r="159" spans="2:61" s="1" customFormat="1" ht="25.5" customHeight="1" x14ac:dyDescent="0.3">
      <c r="B159" s="147"/>
      <c r="C159" s="163" t="s">
        <v>647</v>
      </c>
      <c r="D159" s="163" t="s">
        <v>335</v>
      </c>
      <c r="E159" s="164" t="s">
        <v>648</v>
      </c>
      <c r="F159" s="165" t="s">
        <v>649</v>
      </c>
      <c r="G159" s="166" t="s">
        <v>470</v>
      </c>
      <c r="H159" s="167">
        <v>2</v>
      </c>
      <c r="I159" s="168"/>
      <c r="J159" s="168"/>
      <c r="K159" s="165"/>
      <c r="L159" s="33"/>
      <c r="M159" s="169" t="s">
        <v>5</v>
      </c>
      <c r="N159" s="170" t="s">
        <v>37</v>
      </c>
      <c r="O159" s="161">
        <v>0.16</v>
      </c>
      <c r="P159" s="161">
        <f t="shared" si="27"/>
        <v>0.32</v>
      </c>
      <c r="Q159" s="161">
        <v>2.1000000000000001E-4</v>
      </c>
      <c r="R159" s="161">
        <f t="shared" si="28"/>
        <v>4.2000000000000002E-4</v>
      </c>
      <c r="S159" s="161">
        <v>0</v>
      </c>
      <c r="T159" s="162">
        <f t="shared" si="29"/>
        <v>0</v>
      </c>
      <c r="AN159" s="19" t="s">
        <v>154</v>
      </c>
      <c r="AP159" s="19" t="s">
        <v>335</v>
      </c>
      <c r="AQ159" s="19" t="s">
        <v>76</v>
      </c>
      <c r="AU159" s="19" t="s">
        <v>146</v>
      </c>
      <c r="BA159" s="159">
        <f t="shared" si="30"/>
        <v>0</v>
      </c>
      <c r="BB159" s="159">
        <f t="shared" si="31"/>
        <v>0</v>
      </c>
      <c r="BC159" s="159">
        <f t="shared" si="32"/>
        <v>0</v>
      </c>
      <c r="BD159" s="159">
        <f t="shared" si="33"/>
        <v>0</v>
      </c>
      <c r="BE159" s="159">
        <f t="shared" si="34"/>
        <v>0</v>
      </c>
      <c r="BF159" s="19" t="s">
        <v>74</v>
      </c>
      <c r="BG159" s="159">
        <f t="shared" si="35"/>
        <v>0</v>
      </c>
      <c r="BH159" s="19" t="s">
        <v>154</v>
      </c>
      <c r="BI159" s="19" t="s">
        <v>650</v>
      </c>
    </row>
    <row r="160" spans="2:61" s="1" customFormat="1" ht="25.5" customHeight="1" x14ac:dyDescent="0.3">
      <c r="B160" s="147"/>
      <c r="C160" s="163" t="s">
        <v>651</v>
      </c>
      <c r="D160" s="163" t="s">
        <v>335</v>
      </c>
      <c r="E160" s="164" t="s">
        <v>652</v>
      </c>
      <c r="F160" s="165" t="s">
        <v>653</v>
      </c>
      <c r="G160" s="166" t="s">
        <v>470</v>
      </c>
      <c r="H160" s="167">
        <v>2</v>
      </c>
      <c r="I160" s="168"/>
      <c r="J160" s="168"/>
      <c r="K160" s="165"/>
      <c r="L160" s="33"/>
      <c r="M160" s="169" t="s">
        <v>5</v>
      </c>
      <c r="N160" s="170" t="s">
        <v>37</v>
      </c>
      <c r="O160" s="161">
        <v>0.2</v>
      </c>
      <c r="P160" s="161">
        <f t="shared" si="27"/>
        <v>0.4</v>
      </c>
      <c r="Q160" s="161">
        <v>3.4000000000000002E-4</v>
      </c>
      <c r="R160" s="161">
        <f t="shared" si="28"/>
        <v>6.8000000000000005E-4</v>
      </c>
      <c r="S160" s="161">
        <v>0</v>
      </c>
      <c r="T160" s="162">
        <f t="shared" si="29"/>
        <v>0</v>
      </c>
      <c r="AN160" s="19" t="s">
        <v>154</v>
      </c>
      <c r="AP160" s="19" t="s">
        <v>335</v>
      </c>
      <c r="AQ160" s="19" t="s">
        <v>76</v>
      </c>
      <c r="AU160" s="19" t="s">
        <v>146</v>
      </c>
      <c r="BA160" s="159">
        <f t="shared" si="30"/>
        <v>0</v>
      </c>
      <c r="BB160" s="159">
        <f t="shared" si="31"/>
        <v>0</v>
      </c>
      <c r="BC160" s="159">
        <f t="shared" si="32"/>
        <v>0</v>
      </c>
      <c r="BD160" s="159">
        <f t="shared" si="33"/>
        <v>0</v>
      </c>
      <c r="BE160" s="159">
        <f t="shared" si="34"/>
        <v>0</v>
      </c>
      <c r="BF160" s="19" t="s">
        <v>74</v>
      </c>
      <c r="BG160" s="159">
        <f t="shared" si="35"/>
        <v>0</v>
      </c>
      <c r="BH160" s="19" t="s">
        <v>154</v>
      </c>
      <c r="BI160" s="19" t="s">
        <v>654</v>
      </c>
    </row>
    <row r="161" spans="2:61" s="1" customFormat="1" ht="25.5" customHeight="1" x14ac:dyDescent="0.3">
      <c r="B161" s="147"/>
      <c r="C161" s="163" t="s">
        <v>655</v>
      </c>
      <c r="D161" s="163" t="s">
        <v>335</v>
      </c>
      <c r="E161" s="164" t="s">
        <v>656</v>
      </c>
      <c r="F161" s="165" t="s">
        <v>657</v>
      </c>
      <c r="G161" s="166" t="s">
        <v>470</v>
      </c>
      <c r="H161" s="167">
        <v>4</v>
      </c>
      <c r="I161" s="168"/>
      <c r="J161" s="168"/>
      <c r="K161" s="165"/>
      <c r="L161" s="33"/>
      <c r="M161" s="169" t="s">
        <v>5</v>
      </c>
      <c r="N161" s="170" t="s">
        <v>37</v>
      </c>
      <c r="O161" s="161">
        <v>0.22</v>
      </c>
      <c r="P161" s="161">
        <f t="shared" si="27"/>
        <v>0.88</v>
      </c>
      <c r="Q161" s="161">
        <v>5.0000000000000001E-4</v>
      </c>
      <c r="R161" s="161">
        <f t="shared" si="28"/>
        <v>2E-3</v>
      </c>
      <c r="S161" s="161">
        <v>0</v>
      </c>
      <c r="T161" s="162">
        <f t="shared" si="29"/>
        <v>0</v>
      </c>
      <c r="AN161" s="19" t="s">
        <v>154</v>
      </c>
      <c r="AP161" s="19" t="s">
        <v>335</v>
      </c>
      <c r="AQ161" s="19" t="s">
        <v>76</v>
      </c>
      <c r="AU161" s="19" t="s">
        <v>146</v>
      </c>
      <c r="BA161" s="159">
        <f t="shared" si="30"/>
        <v>0</v>
      </c>
      <c r="BB161" s="159">
        <f t="shared" si="31"/>
        <v>0</v>
      </c>
      <c r="BC161" s="159">
        <f t="shared" si="32"/>
        <v>0</v>
      </c>
      <c r="BD161" s="159">
        <f t="shared" si="33"/>
        <v>0</v>
      </c>
      <c r="BE161" s="159">
        <f t="shared" si="34"/>
        <v>0</v>
      </c>
      <c r="BF161" s="19" t="s">
        <v>74</v>
      </c>
      <c r="BG161" s="159">
        <f t="shared" si="35"/>
        <v>0</v>
      </c>
      <c r="BH161" s="19" t="s">
        <v>154</v>
      </c>
      <c r="BI161" s="19" t="s">
        <v>658</v>
      </c>
    </row>
    <row r="162" spans="2:61" s="1" customFormat="1" ht="16.5" customHeight="1" x14ac:dyDescent="0.3">
      <c r="B162" s="147"/>
      <c r="C162" s="163" t="s">
        <v>659</v>
      </c>
      <c r="D162" s="163" t="s">
        <v>335</v>
      </c>
      <c r="E162" s="164" t="s">
        <v>660</v>
      </c>
      <c r="F162" s="165" t="s">
        <v>661</v>
      </c>
      <c r="G162" s="166" t="s">
        <v>470</v>
      </c>
      <c r="H162" s="167">
        <v>4</v>
      </c>
      <c r="I162" s="168"/>
      <c r="J162" s="168"/>
      <c r="K162" s="165"/>
      <c r="L162" s="33"/>
      <c r="M162" s="169" t="s">
        <v>5</v>
      </c>
      <c r="N162" s="170" t="s">
        <v>37</v>
      </c>
      <c r="O162" s="161">
        <v>1.329</v>
      </c>
      <c r="P162" s="161">
        <f t="shared" si="27"/>
        <v>5.3159999999999998</v>
      </c>
      <c r="Q162" s="161">
        <v>3.1199999999999999E-3</v>
      </c>
      <c r="R162" s="161">
        <f t="shared" si="28"/>
        <v>1.248E-2</v>
      </c>
      <c r="S162" s="161">
        <v>0</v>
      </c>
      <c r="T162" s="162">
        <f t="shared" si="29"/>
        <v>0</v>
      </c>
      <c r="AN162" s="19" t="s">
        <v>154</v>
      </c>
      <c r="AP162" s="19" t="s">
        <v>335</v>
      </c>
      <c r="AQ162" s="19" t="s">
        <v>76</v>
      </c>
      <c r="AU162" s="19" t="s">
        <v>146</v>
      </c>
      <c r="BA162" s="159">
        <f t="shared" si="30"/>
        <v>0</v>
      </c>
      <c r="BB162" s="159">
        <f t="shared" si="31"/>
        <v>0</v>
      </c>
      <c r="BC162" s="159">
        <f t="shared" si="32"/>
        <v>0</v>
      </c>
      <c r="BD162" s="159">
        <f t="shared" si="33"/>
        <v>0</v>
      </c>
      <c r="BE162" s="159">
        <f t="shared" si="34"/>
        <v>0</v>
      </c>
      <c r="BF162" s="19" t="s">
        <v>74</v>
      </c>
      <c r="BG162" s="159">
        <f t="shared" si="35"/>
        <v>0</v>
      </c>
      <c r="BH162" s="19" t="s">
        <v>154</v>
      </c>
      <c r="BI162" s="19" t="s">
        <v>662</v>
      </c>
    </row>
    <row r="163" spans="2:61" s="1" customFormat="1" ht="25.5" customHeight="1" x14ac:dyDescent="0.3">
      <c r="B163" s="147"/>
      <c r="C163" s="163" t="s">
        <v>663</v>
      </c>
      <c r="D163" s="163" t="s">
        <v>335</v>
      </c>
      <c r="E163" s="164" t="s">
        <v>664</v>
      </c>
      <c r="F163" s="165" t="s">
        <v>665</v>
      </c>
      <c r="G163" s="166" t="s">
        <v>470</v>
      </c>
      <c r="H163" s="167">
        <v>6</v>
      </c>
      <c r="I163" s="168"/>
      <c r="J163" s="168"/>
      <c r="K163" s="165"/>
      <c r="L163" s="33"/>
      <c r="M163" s="169" t="s">
        <v>5</v>
      </c>
      <c r="N163" s="170" t="s">
        <v>37</v>
      </c>
      <c r="O163" s="161">
        <v>0.433</v>
      </c>
      <c r="P163" s="161">
        <f t="shared" si="27"/>
        <v>2.5979999999999999</v>
      </c>
      <c r="Q163" s="161">
        <v>2.2100000000000002E-3</v>
      </c>
      <c r="R163" s="161">
        <f t="shared" si="28"/>
        <v>1.3260000000000001E-2</v>
      </c>
      <c r="S163" s="161">
        <v>0</v>
      </c>
      <c r="T163" s="162">
        <f t="shared" si="29"/>
        <v>0</v>
      </c>
      <c r="AN163" s="19" t="s">
        <v>154</v>
      </c>
      <c r="AP163" s="19" t="s">
        <v>335</v>
      </c>
      <c r="AQ163" s="19" t="s">
        <v>76</v>
      </c>
      <c r="AU163" s="19" t="s">
        <v>146</v>
      </c>
      <c r="BA163" s="159">
        <f t="shared" si="30"/>
        <v>0</v>
      </c>
      <c r="BB163" s="159">
        <f t="shared" si="31"/>
        <v>0</v>
      </c>
      <c r="BC163" s="159">
        <f t="shared" si="32"/>
        <v>0</v>
      </c>
      <c r="BD163" s="159">
        <f t="shared" si="33"/>
        <v>0</v>
      </c>
      <c r="BE163" s="159">
        <f t="shared" si="34"/>
        <v>0</v>
      </c>
      <c r="BF163" s="19" t="s">
        <v>74</v>
      </c>
      <c r="BG163" s="159">
        <f t="shared" si="35"/>
        <v>0</v>
      </c>
      <c r="BH163" s="19" t="s">
        <v>154</v>
      </c>
      <c r="BI163" s="19" t="s">
        <v>666</v>
      </c>
    </row>
    <row r="164" spans="2:61" s="1" customFormat="1" ht="16.5" customHeight="1" x14ac:dyDescent="0.3">
      <c r="B164" s="147"/>
      <c r="C164" s="163" t="s">
        <v>488</v>
      </c>
      <c r="D164" s="163" t="s">
        <v>335</v>
      </c>
      <c r="E164" s="164" t="s">
        <v>489</v>
      </c>
      <c r="F164" s="165" t="s">
        <v>490</v>
      </c>
      <c r="G164" s="166" t="s">
        <v>470</v>
      </c>
      <c r="H164" s="167">
        <v>6</v>
      </c>
      <c r="I164" s="168"/>
      <c r="J164" s="168"/>
      <c r="K164" s="165"/>
      <c r="L164" s="33"/>
      <c r="M164" s="169" t="s">
        <v>5</v>
      </c>
      <c r="N164" s="170" t="s">
        <v>37</v>
      </c>
      <c r="O164" s="161">
        <v>0.27800000000000002</v>
      </c>
      <c r="P164" s="161">
        <f t="shared" si="27"/>
        <v>1.6680000000000001</v>
      </c>
      <c r="Q164" s="161">
        <v>2.4000000000000001E-4</v>
      </c>
      <c r="R164" s="161">
        <f t="shared" si="28"/>
        <v>1.4400000000000001E-3</v>
      </c>
      <c r="S164" s="161">
        <v>0</v>
      </c>
      <c r="T164" s="162">
        <f t="shared" si="29"/>
        <v>0</v>
      </c>
      <c r="AN164" s="19" t="s">
        <v>154</v>
      </c>
      <c r="AP164" s="19" t="s">
        <v>335</v>
      </c>
      <c r="AQ164" s="19" t="s">
        <v>76</v>
      </c>
      <c r="AU164" s="19" t="s">
        <v>146</v>
      </c>
      <c r="BA164" s="159">
        <f t="shared" si="30"/>
        <v>0</v>
      </c>
      <c r="BB164" s="159">
        <f t="shared" si="31"/>
        <v>0</v>
      </c>
      <c r="BC164" s="159">
        <f t="shared" si="32"/>
        <v>0</v>
      </c>
      <c r="BD164" s="159">
        <f t="shared" si="33"/>
        <v>0</v>
      </c>
      <c r="BE164" s="159">
        <f t="shared" si="34"/>
        <v>0</v>
      </c>
      <c r="BF164" s="19" t="s">
        <v>74</v>
      </c>
      <c r="BG164" s="159">
        <f t="shared" si="35"/>
        <v>0</v>
      </c>
      <c r="BH164" s="19" t="s">
        <v>154</v>
      </c>
      <c r="BI164" s="19" t="s">
        <v>491</v>
      </c>
    </row>
    <row r="165" spans="2:61" s="1" customFormat="1" ht="40.5" hidden="1" x14ac:dyDescent="0.3">
      <c r="B165" s="33"/>
      <c r="D165" s="171" t="s">
        <v>340</v>
      </c>
      <c r="F165" s="172" t="s">
        <v>492</v>
      </c>
      <c r="L165" s="33"/>
      <c r="M165" s="174"/>
      <c r="N165" s="175"/>
      <c r="O165" s="175"/>
      <c r="P165" s="175"/>
      <c r="Q165" s="175"/>
      <c r="R165" s="175"/>
      <c r="S165" s="175"/>
      <c r="T165" s="176"/>
      <c r="AP165" s="19" t="s">
        <v>340</v>
      </c>
      <c r="AQ165" s="19" t="s">
        <v>76</v>
      </c>
    </row>
    <row r="166" spans="2:61" s="1" customFormat="1" ht="6.95" customHeight="1" x14ac:dyDescent="0.3">
      <c r="B166" s="48"/>
      <c r="C166" s="49"/>
      <c r="D166" s="49"/>
      <c r="E166" s="49"/>
      <c r="F166" s="49"/>
      <c r="G166" s="49"/>
      <c r="H166" s="49"/>
      <c r="I166" s="49"/>
      <c r="J166" s="49"/>
      <c r="K166" s="49"/>
      <c r="L166" s="33"/>
    </row>
  </sheetData>
  <autoFilter ref="C80:K165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140"/>
  <sheetViews>
    <sheetView showGridLines="0" topLeftCell="D1" workbookViewId="0">
      <pane ySplit="1" topLeftCell="A126" activePane="bottomLeft" state="frozen"/>
      <selection pane="bottomLeft" activeCell="I81" sqref="I81:L14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1" spans="1:68" ht="21.75" customHeight="1" x14ac:dyDescent="0.3">
      <c r="A1" s="91"/>
      <c r="B1" s="12"/>
      <c r="C1" s="12"/>
      <c r="D1" s="13" t="s">
        <v>1</v>
      </c>
      <c r="E1" s="12"/>
      <c r="F1" s="92" t="s">
        <v>116</v>
      </c>
      <c r="G1" s="573" t="s">
        <v>117</v>
      </c>
      <c r="H1" s="573"/>
      <c r="I1" s="12"/>
      <c r="J1" s="92" t="s">
        <v>118</v>
      </c>
      <c r="K1" s="13" t="s">
        <v>119</v>
      </c>
      <c r="L1" s="92" t="s">
        <v>120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68" ht="36.950000000000003" customHeight="1" x14ac:dyDescent="0.3">
      <c r="L2" s="539" t="s">
        <v>8</v>
      </c>
      <c r="M2" s="540"/>
      <c r="N2" s="540"/>
      <c r="O2" s="540"/>
      <c r="P2" s="540"/>
      <c r="Q2" s="540"/>
      <c r="R2" s="540"/>
      <c r="S2" s="540"/>
      <c r="T2" s="540"/>
      <c r="U2" s="540"/>
      <c r="V2" s="540"/>
      <c r="AR2" s="19" t="s">
        <v>91</v>
      </c>
    </row>
    <row r="3" spans="1:68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2"/>
      <c r="AR3" s="19" t="s">
        <v>76</v>
      </c>
    </row>
    <row r="4" spans="1:68" ht="36.950000000000003" customHeight="1" x14ac:dyDescent="0.3">
      <c r="B4" s="23"/>
      <c r="C4" s="24"/>
      <c r="D4" s="25" t="s">
        <v>121</v>
      </c>
      <c r="E4" s="24"/>
      <c r="F4" s="24"/>
      <c r="G4" s="24"/>
      <c r="H4" s="24"/>
      <c r="I4" s="24"/>
      <c r="J4" s="24"/>
      <c r="K4" s="26"/>
      <c r="M4" s="27" t="s">
        <v>13</v>
      </c>
      <c r="AR4" s="19" t="s">
        <v>6</v>
      </c>
    </row>
    <row r="5" spans="1:68" ht="6.95" customHeight="1" x14ac:dyDescent="0.3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68" ht="15" x14ac:dyDescent="0.3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6"/>
    </row>
    <row r="7" spans="1:68" ht="16.5" customHeight="1" x14ac:dyDescent="0.3">
      <c r="B7" s="23"/>
      <c r="C7" s="24"/>
      <c r="D7" s="24"/>
      <c r="E7" s="574" t="str">
        <f>'Rekapitulace stavby'!K6</f>
        <v>Valdice - modernizace tepelného hospodářství EED - SO 02 - Prádelna obj. 29</v>
      </c>
      <c r="F7" s="575"/>
      <c r="G7" s="575"/>
      <c r="H7" s="575"/>
      <c r="I7" s="24"/>
      <c r="J7" s="24"/>
      <c r="K7" s="26"/>
    </row>
    <row r="8" spans="1:68" s="1" customFormat="1" ht="15" x14ac:dyDescent="0.3">
      <c r="B8" s="33"/>
      <c r="C8" s="34"/>
      <c r="D8" s="31" t="s">
        <v>122</v>
      </c>
      <c r="E8" s="34"/>
      <c r="F8" s="34"/>
      <c r="G8" s="34"/>
      <c r="H8" s="34"/>
      <c r="I8" s="34"/>
      <c r="J8" s="34"/>
      <c r="K8" s="37"/>
    </row>
    <row r="9" spans="1:68" s="1" customFormat="1" ht="36.950000000000003" customHeight="1" x14ac:dyDescent="0.3">
      <c r="B9" s="33"/>
      <c r="C9" s="34"/>
      <c r="D9" s="34"/>
      <c r="E9" s="576" t="s">
        <v>667</v>
      </c>
      <c r="F9" s="577"/>
      <c r="G9" s="577"/>
      <c r="H9" s="577"/>
      <c r="I9" s="34"/>
      <c r="J9" s="34"/>
      <c r="K9" s="37"/>
    </row>
    <row r="10" spans="1:68" s="1" customForma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7"/>
    </row>
    <row r="11" spans="1:68" s="1" customFormat="1" ht="14.45" customHeight="1" x14ac:dyDescent="0.3">
      <c r="B11" s="33"/>
      <c r="C11" s="34"/>
      <c r="D11" s="31" t="s">
        <v>19</v>
      </c>
      <c r="E11" s="34"/>
      <c r="F11" s="29" t="s">
        <v>5</v>
      </c>
      <c r="G11" s="34"/>
      <c r="H11" s="34"/>
      <c r="I11" s="31" t="s">
        <v>20</v>
      </c>
      <c r="J11" s="29" t="s">
        <v>5</v>
      </c>
      <c r="K11" s="37"/>
    </row>
    <row r="12" spans="1:68" s="1" customFormat="1" ht="14.45" customHeight="1" x14ac:dyDescent="0.3">
      <c r="B12" s="33"/>
      <c r="C12" s="34"/>
      <c r="D12" s="31" t="s">
        <v>21</v>
      </c>
      <c r="E12" s="34"/>
      <c r="F12" s="29" t="s">
        <v>22</v>
      </c>
      <c r="G12" s="34"/>
      <c r="H12" s="34"/>
      <c r="I12" s="31" t="s">
        <v>23</v>
      </c>
      <c r="J12" s="94" t="str">
        <f>'Rekapitulace stavby'!AN8</f>
        <v>1. 5. 2018</v>
      </c>
      <c r="K12" s="37"/>
    </row>
    <row r="13" spans="1:68" s="1" customFormat="1" ht="10.9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7"/>
    </row>
    <row r="14" spans="1:68" s="1" customFormat="1" ht="14.45" customHeight="1" x14ac:dyDescent="0.3">
      <c r="B14" s="33"/>
      <c r="C14" s="34"/>
      <c r="D14" s="31" t="s">
        <v>24</v>
      </c>
      <c r="E14" s="34"/>
      <c r="F14" s="34"/>
      <c r="G14" s="34"/>
      <c r="H14" s="34"/>
      <c r="I14" s="31" t="s">
        <v>25</v>
      </c>
      <c r="J14" s="29" t="str">
        <f>IF('Rekapitulace stavby'!AN10="","",'Rekapitulace stavby'!AN10)</f>
        <v>00212423</v>
      </c>
      <c r="K14" s="37"/>
    </row>
    <row r="15" spans="1:68" s="1" customFormat="1" ht="18" customHeight="1" x14ac:dyDescent="0.3">
      <c r="B15" s="33"/>
      <c r="C15" s="34"/>
      <c r="D15" s="34"/>
      <c r="E15" s="29" t="str">
        <f>IF('Rekapitulace stavby'!E11="","",'Rekapitulace stavby'!E11)</f>
        <v>Vězeňská služba České republiky</v>
      </c>
      <c r="F15" s="34"/>
      <c r="G15" s="34"/>
      <c r="H15" s="34"/>
      <c r="I15" s="31" t="s">
        <v>26</v>
      </c>
      <c r="J15" s="29" t="str">
        <f>IF('Rekapitulace stavby'!AN11="","",'Rekapitulace stavby'!AN11)</f>
        <v/>
      </c>
      <c r="K15" s="37"/>
    </row>
    <row r="16" spans="1:68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7"/>
    </row>
    <row r="17" spans="2:11" s="1" customFormat="1" ht="14.45" customHeight="1" x14ac:dyDescent="0.3">
      <c r="B17" s="33"/>
      <c r="C17" s="34"/>
      <c r="D17" s="31" t="s">
        <v>27</v>
      </c>
      <c r="E17" s="34"/>
      <c r="F17" s="34"/>
      <c r="G17" s="34"/>
      <c r="H17" s="34"/>
      <c r="I17" s="31" t="s">
        <v>25</v>
      </c>
      <c r="J17" s="29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9" t="str">
        <f>IF('Rekapitulace stavby'!E14="Vyplň údaj","",IF('Rekapitulace stavby'!E14="","",'Rekapitulace stavby'!E14))</f>
        <v xml:space="preserve"> </v>
      </c>
      <c r="F18" s="34"/>
      <c r="G18" s="34"/>
      <c r="H18" s="34"/>
      <c r="I18" s="31" t="s">
        <v>26</v>
      </c>
      <c r="J18" s="29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7"/>
    </row>
    <row r="20" spans="2:11" s="1" customFormat="1" ht="14.45" customHeight="1" x14ac:dyDescent="0.3">
      <c r="B20" s="33"/>
      <c r="C20" s="34"/>
      <c r="D20" s="31" t="s">
        <v>28</v>
      </c>
      <c r="E20" s="34"/>
      <c r="F20" s="34"/>
      <c r="G20" s="34"/>
      <c r="H20" s="34"/>
      <c r="I20" s="31" t="s">
        <v>25</v>
      </c>
      <c r="J20" s="29" t="str">
        <f>IF('Rekapitulace stavby'!AN16="","",'Rekapitulace stavby'!AN16)</f>
        <v>28811208</v>
      </c>
      <c r="K20" s="37"/>
    </row>
    <row r="21" spans="2:11" s="1" customFormat="1" ht="18" customHeight="1" x14ac:dyDescent="0.3">
      <c r="B21" s="33"/>
      <c r="C21" s="34"/>
      <c r="D21" s="34"/>
      <c r="E21" s="29" t="str">
        <f>IF('Rekapitulace stavby'!E17="","",'Rekapitulace stavby'!E17)</f>
        <v>PDE s.r.o.</v>
      </c>
      <c r="F21" s="34"/>
      <c r="G21" s="34"/>
      <c r="H21" s="34"/>
      <c r="I21" s="31" t="s">
        <v>26</v>
      </c>
      <c r="J21" s="29" t="str">
        <f>IF('Rekapitulace stavby'!AN17="","",'Rekapitulace stavby'!AN17)</f>
        <v>CZ28811208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7"/>
    </row>
    <row r="23" spans="2:11" s="1" customFormat="1" ht="14.45" customHeight="1" x14ac:dyDescent="0.3">
      <c r="B23" s="33"/>
      <c r="C23" s="34"/>
      <c r="D23" s="31" t="s">
        <v>30</v>
      </c>
      <c r="E23" s="34"/>
      <c r="F23" s="34"/>
      <c r="G23" s="34"/>
      <c r="H23" s="34"/>
      <c r="I23" s="34"/>
      <c r="J23" s="34"/>
      <c r="K23" s="37"/>
    </row>
    <row r="24" spans="2:11" s="6" customFormat="1" ht="16.5" customHeight="1" x14ac:dyDescent="0.3">
      <c r="B24" s="95"/>
      <c r="C24" s="96"/>
      <c r="D24" s="96"/>
      <c r="E24" s="544" t="s">
        <v>5</v>
      </c>
      <c r="F24" s="544"/>
      <c r="G24" s="544"/>
      <c r="H24" s="544"/>
      <c r="I24" s="96"/>
      <c r="J24" s="96"/>
      <c r="K24" s="9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60"/>
      <c r="J26" s="60"/>
      <c r="K26" s="98"/>
    </row>
    <row r="27" spans="2:11" s="1" customFormat="1" ht="25.35" customHeight="1" x14ac:dyDescent="0.3">
      <c r="B27" s="33"/>
      <c r="C27" s="34"/>
      <c r="D27" s="99" t="s">
        <v>32</v>
      </c>
      <c r="E27" s="34"/>
      <c r="F27" s="34"/>
      <c r="G27" s="34"/>
      <c r="H27" s="34"/>
      <c r="I27" s="34"/>
      <c r="J27" s="100">
        <f>ROUND(J81,2)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60"/>
      <c r="J28" s="60"/>
      <c r="K28" s="98"/>
    </row>
    <row r="29" spans="2:11" s="1" customFormat="1" ht="14.45" customHeight="1" x14ac:dyDescent="0.3">
      <c r="B29" s="33"/>
      <c r="C29" s="34"/>
      <c r="D29" s="34"/>
      <c r="E29" s="34"/>
      <c r="F29" s="38" t="s">
        <v>34</v>
      </c>
      <c r="G29" s="34"/>
      <c r="H29" s="34"/>
      <c r="I29" s="38" t="s">
        <v>33</v>
      </c>
      <c r="J29" s="38" t="s">
        <v>35</v>
      </c>
      <c r="K29" s="37"/>
    </row>
    <row r="30" spans="2:11" s="1" customFormat="1" ht="14.45" customHeight="1" x14ac:dyDescent="0.3">
      <c r="B30" s="33"/>
      <c r="C30" s="34"/>
      <c r="D30" s="41" t="s">
        <v>36</v>
      </c>
      <c r="E30" s="41" t="s">
        <v>37</v>
      </c>
      <c r="F30" s="101">
        <f>ROUND(SUM(BC81:BC139), 2)</f>
        <v>0</v>
      </c>
      <c r="G30" s="34"/>
      <c r="H30" s="34"/>
      <c r="I30" s="102">
        <v>0.21</v>
      </c>
      <c r="J30" s="101">
        <f>ROUND(ROUND((SUM(BC81:BC139)),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38</v>
      </c>
      <c r="F31" s="101">
        <f>ROUND(SUM(BD81:BD139), 2)</f>
        <v>0</v>
      </c>
      <c r="G31" s="34"/>
      <c r="H31" s="34"/>
      <c r="I31" s="102">
        <v>0.15</v>
      </c>
      <c r="J31" s="101">
        <f>ROUND(ROUND((SUM(BD81:BD139)),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39</v>
      </c>
      <c r="F32" s="101">
        <f>ROUND(SUM(BE81:BE139), 2)</f>
        <v>0</v>
      </c>
      <c r="G32" s="34"/>
      <c r="H32" s="34"/>
      <c r="I32" s="102">
        <v>0.21</v>
      </c>
      <c r="J32" s="101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40</v>
      </c>
      <c r="F33" s="101">
        <f>ROUND(SUM(BF81:BF139), 2)</f>
        <v>0</v>
      </c>
      <c r="G33" s="34"/>
      <c r="H33" s="34"/>
      <c r="I33" s="102">
        <v>0.15</v>
      </c>
      <c r="J33" s="101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41</v>
      </c>
      <c r="F34" s="101">
        <f>ROUND(SUM(BG81:BG139), 2)</f>
        <v>0</v>
      </c>
      <c r="G34" s="34"/>
      <c r="H34" s="34"/>
      <c r="I34" s="102">
        <v>0</v>
      </c>
      <c r="J34" s="101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34"/>
      <c r="J35" s="34"/>
      <c r="K35" s="37"/>
    </row>
    <row r="36" spans="2:11" s="1" customFormat="1" ht="25.35" customHeight="1" x14ac:dyDescent="0.3">
      <c r="B36" s="33"/>
      <c r="C36" s="103"/>
      <c r="D36" s="104" t="s">
        <v>42</v>
      </c>
      <c r="E36" s="63"/>
      <c r="F36" s="63"/>
      <c r="G36" s="105" t="s">
        <v>43</v>
      </c>
      <c r="H36" s="106" t="s">
        <v>44</v>
      </c>
      <c r="I36" s="63"/>
      <c r="J36" s="107">
        <f>SUM(J27:J34)</f>
        <v>0</v>
      </c>
      <c r="K36" s="108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52"/>
      <c r="J41" s="52"/>
      <c r="K41" s="109"/>
    </row>
    <row r="42" spans="2:11" s="1" customFormat="1" ht="36.950000000000003" customHeight="1" x14ac:dyDescent="0.3">
      <c r="B42" s="33"/>
      <c r="C42" s="25" t="s">
        <v>123</v>
      </c>
      <c r="D42" s="34"/>
      <c r="E42" s="34"/>
      <c r="F42" s="34"/>
      <c r="G42" s="34"/>
      <c r="H42" s="34"/>
      <c r="I42" s="3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34"/>
      <c r="J43" s="34"/>
      <c r="K43" s="37"/>
    </row>
    <row r="44" spans="2:11" s="1" customFormat="1" ht="14.45" customHeight="1" x14ac:dyDescent="0.3">
      <c r="B44" s="33"/>
      <c r="C44" s="31" t="s">
        <v>17</v>
      </c>
      <c r="D44" s="34"/>
      <c r="E44" s="34"/>
      <c r="F44" s="34"/>
      <c r="G44" s="34"/>
      <c r="H44" s="34"/>
      <c r="I44" s="34"/>
      <c r="J44" s="34"/>
      <c r="K44" s="37"/>
    </row>
    <row r="45" spans="2:11" s="1" customFormat="1" ht="16.5" customHeight="1" x14ac:dyDescent="0.3">
      <c r="B45" s="33"/>
      <c r="C45" s="34"/>
      <c r="D45" s="34"/>
      <c r="E45" s="574" t="str">
        <f>E7</f>
        <v>Valdice - modernizace tepelného hospodářství EED - SO 02 - Prádelna obj. 29</v>
      </c>
      <c r="F45" s="575"/>
      <c r="G45" s="575"/>
      <c r="H45" s="575"/>
      <c r="I45" s="34"/>
      <c r="J45" s="34"/>
      <c r="K45" s="37"/>
    </row>
    <row r="46" spans="2:11" s="1" customFormat="1" ht="14.45" customHeight="1" x14ac:dyDescent="0.3">
      <c r="B46" s="33"/>
      <c r="C46" s="31" t="s">
        <v>122</v>
      </c>
      <c r="D46" s="34"/>
      <c r="E46" s="34"/>
      <c r="F46" s="34"/>
      <c r="G46" s="34"/>
      <c r="H46" s="34"/>
      <c r="I46" s="34"/>
      <c r="J46" s="34"/>
      <c r="K46" s="37"/>
    </row>
    <row r="47" spans="2:11" s="1" customFormat="1" ht="17.25" customHeight="1" x14ac:dyDescent="0.3">
      <c r="B47" s="33"/>
      <c r="C47" s="34"/>
      <c r="D47" s="34"/>
      <c r="E47" s="576" t="str">
        <f>E9</f>
        <v>D.1.4.c - 03 - Zařízení pro vytápění staveb - Parní rozvody</v>
      </c>
      <c r="F47" s="577"/>
      <c r="G47" s="577"/>
      <c r="H47" s="577"/>
      <c r="I47" s="3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34"/>
      <c r="J48" s="34"/>
      <c r="K48" s="37"/>
    </row>
    <row r="49" spans="2:45" s="1" customFormat="1" ht="18" customHeight="1" x14ac:dyDescent="0.3">
      <c r="B49" s="33"/>
      <c r="C49" s="31" t="s">
        <v>21</v>
      </c>
      <c r="D49" s="34"/>
      <c r="E49" s="34"/>
      <c r="F49" s="29" t="str">
        <f>F12</f>
        <v xml:space="preserve"> </v>
      </c>
      <c r="G49" s="34"/>
      <c r="H49" s="34"/>
      <c r="I49" s="31" t="s">
        <v>23</v>
      </c>
      <c r="J49" s="94" t="str">
        <f>IF(J12="","",J12)</f>
        <v>1. 5. 2018</v>
      </c>
      <c r="K49" s="37"/>
    </row>
    <row r="50" spans="2:45" s="1" customFormat="1" ht="6.95" customHeight="1" x14ac:dyDescent="0.3">
      <c r="B50" s="33"/>
      <c r="C50" s="34"/>
      <c r="D50" s="34"/>
      <c r="E50" s="34"/>
      <c r="F50" s="34"/>
      <c r="G50" s="34"/>
      <c r="H50" s="34"/>
      <c r="I50" s="34"/>
      <c r="J50" s="34"/>
      <c r="K50" s="37"/>
    </row>
    <row r="51" spans="2:45" s="1" customFormat="1" ht="15" x14ac:dyDescent="0.3">
      <c r="B51" s="33"/>
      <c r="C51" s="31" t="s">
        <v>24</v>
      </c>
      <c r="D51" s="34"/>
      <c r="E51" s="34"/>
      <c r="F51" s="29" t="str">
        <f>E15</f>
        <v>Vězeňská služba České republiky</v>
      </c>
      <c r="G51" s="34"/>
      <c r="H51" s="34"/>
      <c r="I51" s="31" t="s">
        <v>28</v>
      </c>
      <c r="J51" s="544" t="str">
        <f>E21</f>
        <v>PDE s.r.o.</v>
      </c>
      <c r="K51" s="37"/>
    </row>
    <row r="52" spans="2:45" s="1" customFormat="1" ht="14.45" customHeight="1" x14ac:dyDescent="0.3">
      <c r="B52" s="33"/>
      <c r="C52" s="31" t="s">
        <v>27</v>
      </c>
      <c r="D52" s="34"/>
      <c r="E52" s="34"/>
      <c r="F52" s="29" t="str">
        <f>IF(E18="","",E18)</f>
        <v xml:space="preserve"> </v>
      </c>
      <c r="G52" s="34"/>
      <c r="H52" s="34"/>
      <c r="I52" s="34"/>
      <c r="J52" s="569"/>
      <c r="K52" s="37"/>
    </row>
    <row r="53" spans="2:45" s="1" customFormat="1" ht="10.3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  <c r="K53" s="37"/>
    </row>
    <row r="54" spans="2:45" s="1" customFormat="1" ht="29.25" customHeight="1" x14ac:dyDescent="0.3">
      <c r="B54" s="33"/>
      <c r="C54" s="110" t="s">
        <v>124</v>
      </c>
      <c r="D54" s="103"/>
      <c r="E54" s="103"/>
      <c r="F54" s="103"/>
      <c r="G54" s="103"/>
      <c r="H54" s="103"/>
      <c r="I54" s="103"/>
      <c r="J54" s="111" t="s">
        <v>125</v>
      </c>
      <c r="K54" s="112"/>
    </row>
    <row r="55" spans="2:45" s="1" customFormat="1" ht="10.35" customHeight="1" x14ac:dyDescent="0.3">
      <c r="B55" s="33"/>
      <c r="C55" s="34"/>
      <c r="D55" s="34"/>
      <c r="E55" s="34"/>
      <c r="F55" s="34"/>
      <c r="G55" s="34"/>
      <c r="H55" s="34"/>
      <c r="I55" s="34"/>
      <c r="J55" s="34"/>
      <c r="K55" s="37"/>
    </row>
    <row r="56" spans="2:45" s="1" customFormat="1" ht="29.25" customHeight="1" x14ac:dyDescent="0.3">
      <c r="B56" s="33"/>
      <c r="C56" s="113" t="s">
        <v>126</v>
      </c>
      <c r="D56" s="34"/>
      <c r="E56" s="34"/>
      <c r="F56" s="34"/>
      <c r="G56" s="34"/>
      <c r="H56" s="34"/>
      <c r="I56" s="34"/>
      <c r="J56" s="100">
        <f>J81</f>
        <v>0</v>
      </c>
      <c r="K56" s="37"/>
      <c r="AS56" s="19" t="s">
        <v>127</v>
      </c>
    </row>
    <row r="57" spans="2:45" s="7" customFormat="1" ht="24.95" customHeight="1" x14ac:dyDescent="0.3">
      <c r="B57" s="114"/>
      <c r="C57" s="115"/>
      <c r="D57" s="116" t="s">
        <v>128</v>
      </c>
      <c r="E57" s="117"/>
      <c r="F57" s="117"/>
      <c r="G57" s="117"/>
      <c r="H57" s="117"/>
      <c r="I57" s="117"/>
      <c r="J57" s="118">
        <f>J82</f>
        <v>0</v>
      </c>
      <c r="K57" s="119"/>
    </row>
    <row r="58" spans="2:45" s="8" customFormat="1" ht="19.899999999999999" customHeight="1" x14ac:dyDescent="0.3">
      <c r="B58" s="120"/>
      <c r="C58" s="121"/>
      <c r="D58" s="122" t="s">
        <v>129</v>
      </c>
      <c r="E58" s="123"/>
      <c r="F58" s="123"/>
      <c r="G58" s="123"/>
      <c r="H58" s="123"/>
      <c r="I58" s="123"/>
      <c r="J58" s="124">
        <f>J83</f>
        <v>0</v>
      </c>
      <c r="K58" s="125"/>
    </row>
    <row r="59" spans="2:45" s="8" customFormat="1" ht="19.899999999999999" customHeight="1" x14ac:dyDescent="0.3">
      <c r="B59" s="120"/>
      <c r="C59" s="121"/>
      <c r="D59" s="122" t="s">
        <v>157</v>
      </c>
      <c r="E59" s="123"/>
      <c r="F59" s="123"/>
      <c r="G59" s="123"/>
      <c r="H59" s="123"/>
      <c r="I59" s="123"/>
      <c r="J59" s="124">
        <f>J104</f>
        <v>0</v>
      </c>
      <c r="K59" s="125"/>
    </row>
    <row r="60" spans="2:45" s="8" customFormat="1" ht="19.899999999999999" customHeight="1" x14ac:dyDescent="0.3">
      <c r="B60" s="120"/>
      <c r="C60" s="121"/>
      <c r="D60" s="122" t="s">
        <v>158</v>
      </c>
      <c r="E60" s="123"/>
      <c r="F60" s="123"/>
      <c r="G60" s="123"/>
      <c r="H60" s="123"/>
      <c r="I60" s="123"/>
      <c r="J60" s="124">
        <f>J106</f>
        <v>0</v>
      </c>
      <c r="K60" s="125"/>
    </row>
    <row r="61" spans="2:45" s="8" customFormat="1" ht="19.899999999999999" customHeight="1" x14ac:dyDescent="0.3">
      <c r="B61" s="120"/>
      <c r="C61" s="121"/>
      <c r="D61" s="122" t="s">
        <v>159</v>
      </c>
      <c r="E61" s="123"/>
      <c r="F61" s="123"/>
      <c r="G61" s="123"/>
      <c r="H61" s="123"/>
      <c r="I61" s="123"/>
      <c r="J61" s="124">
        <f>J120</f>
        <v>0</v>
      </c>
      <c r="K61" s="125"/>
    </row>
    <row r="62" spans="2:45" s="1" customFormat="1" ht="21.75" customHeight="1" x14ac:dyDescent="0.3">
      <c r="B62" s="33"/>
      <c r="C62" s="34"/>
      <c r="D62" s="34"/>
      <c r="E62" s="34"/>
      <c r="F62" s="34"/>
      <c r="G62" s="34"/>
      <c r="H62" s="34"/>
      <c r="I62" s="34"/>
      <c r="J62" s="34"/>
      <c r="K62" s="37"/>
    </row>
    <row r="63" spans="2:45" s="1" customFormat="1" ht="6.95" customHeight="1" x14ac:dyDescent="0.3">
      <c r="B63" s="48"/>
      <c r="C63" s="49"/>
      <c r="D63" s="49"/>
      <c r="E63" s="49"/>
      <c r="F63" s="49"/>
      <c r="G63" s="49"/>
      <c r="H63" s="49"/>
      <c r="I63" s="49"/>
      <c r="J63" s="49"/>
      <c r="K63" s="50"/>
    </row>
    <row r="67" spans="2:20" s="1" customFormat="1" ht="6.95" customHeight="1" x14ac:dyDescent="0.3"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33"/>
    </row>
    <row r="68" spans="2:20" s="1" customFormat="1" ht="36.950000000000003" customHeight="1" x14ac:dyDescent="0.3">
      <c r="B68" s="33"/>
      <c r="C68" s="53" t="s">
        <v>130</v>
      </c>
      <c r="L68" s="33"/>
    </row>
    <row r="69" spans="2:20" s="1" customFormat="1" ht="6.95" customHeight="1" x14ac:dyDescent="0.3">
      <c r="B69" s="33"/>
      <c r="L69" s="33"/>
    </row>
    <row r="70" spans="2:20" s="1" customFormat="1" ht="14.45" customHeight="1" x14ac:dyDescent="0.3">
      <c r="B70" s="33"/>
      <c r="C70" s="55" t="s">
        <v>17</v>
      </c>
      <c r="L70" s="33"/>
    </row>
    <row r="71" spans="2:20" s="1" customFormat="1" ht="16.5" customHeight="1" x14ac:dyDescent="0.3">
      <c r="B71" s="33"/>
      <c r="E71" s="570" t="str">
        <f>E7</f>
        <v>Valdice - modernizace tepelného hospodářství EED - SO 02 - Prádelna obj. 29</v>
      </c>
      <c r="F71" s="571"/>
      <c r="G71" s="571"/>
      <c r="H71" s="571"/>
      <c r="L71" s="33"/>
    </row>
    <row r="72" spans="2:20" s="1" customFormat="1" ht="14.45" customHeight="1" x14ac:dyDescent="0.3">
      <c r="B72" s="33"/>
      <c r="C72" s="55" t="s">
        <v>122</v>
      </c>
      <c r="L72" s="33"/>
    </row>
    <row r="73" spans="2:20" s="1" customFormat="1" ht="17.25" customHeight="1" x14ac:dyDescent="0.3">
      <c r="B73" s="33"/>
      <c r="E73" s="521" t="str">
        <f>E9</f>
        <v>D.1.4.c - 03 - Zařízení pro vytápění staveb - Parní rozvody</v>
      </c>
      <c r="F73" s="572"/>
      <c r="G73" s="572"/>
      <c r="H73" s="572"/>
      <c r="L73" s="33"/>
    </row>
    <row r="74" spans="2:20" s="1" customFormat="1" ht="6.95" customHeight="1" x14ac:dyDescent="0.3">
      <c r="B74" s="33"/>
      <c r="L74" s="33"/>
    </row>
    <row r="75" spans="2:20" s="1" customFormat="1" ht="18" customHeight="1" x14ac:dyDescent="0.3">
      <c r="B75" s="33"/>
      <c r="C75" s="55" t="s">
        <v>21</v>
      </c>
      <c r="F75" s="126" t="str">
        <f>F12</f>
        <v xml:space="preserve"> </v>
      </c>
      <c r="I75" s="55" t="s">
        <v>23</v>
      </c>
      <c r="J75" s="59" t="str">
        <f>IF(J12="","",J12)</f>
        <v>1. 5. 2018</v>
      </c>
      <c r="L75" s="33"/>
    </row>
    <row r="76" spans="2:20" s="1" customFormat="1" ht="6.95" customHeight="1" x14ac:dyDescent="0.3">
      <c r="B76" s="33"/>
      <c r="L76" s="33"/>
    </row>
    <row r="77" spans="2:20" s="1" customFormat="1" ht="15" x14ac:dyDescent="0.3">
      <c r="B77" s="33"/>
      <c r="C77" s="55" t="s">
        <v>24</v>
      </c>
      <c r="F77" s="126" t="str">
        <f>E15</f>
        <v>Vězeňská služba České republiky</v>
      </c>
      <c r="I77" s="55" t="s">
        <v>28</v>
      </c>
      <c r="J77" s="126" t="str">
        <f>E21</f>
        <v>PDE s.r.o.</v>
      </c>
      <c r="L77" s="33"/>
    </row>
    <row r="78" spans="2:20" s="1" customFormat="1" ht="14.45" customHeight="1" x14ac:dyDescent="0.3">
      <c r="B78" s="33"/>
      <c r="C78" s="55" t="s">
        <v>27</v>
      </c>
      <c r="F78" s="126" t="str">
        <f>IF(E18="","",E18)</f>
        <v xml:space="preserve"> </v>
      </c>
      <c r="L78" s="33"/>
    </row>
    <row r="79" spans="2:20" s="1" customFormat="1" ht="10.35" customHeight="1" x14ac:dyDescent="0.3">
      <c r="B79" s="33"/>
      <c r="L79" s="33"/>
    </row>
    <row r="80" spans="2:20" s="9" customFormat="1" ht="29.25" customHeight="1" x14ac:dyDescent="0.3">
      <c r="B80" s="127"/>
      <c r="C80" s="128" t="s">
        <v>131</v>
      </c>
      <c r="D80" s="129" t="s">
        <v>51</v>
      </c>
      <c r="E80" s="129" t="s">
        <v>47</v>
      </c>
      <c r="F80" s="129" t="s">
        <v>132</v>
      </c>
      <c r="G80" s="129" t="s">
        <v>133</v>
      </c>
      <c r="H80" s="129" t="s">
        <v>134</v>
      </c>
      <c r="I80" s="129" t="s">
        <v>135</v>
      </c>
      <c r="J80" s="129" t="s">
        <v>125</v>
      </c>
      <c r="K80" s="130" t="s">
        <v>136</v>
      </c>
      <c r="L80" s="127"/>
      <c r="M80" s="65" t="s">
        <v>137</v>
      </c>
      <c r="N80" s="66" t="s">
        <v>36</v>
      </c>
      <c r="O80" s="66" t="s">
        <v>138</v>
      </c>
      <c r="P80" s="66" t="s">
        <v>139</v>
      </c>
      <c r="Q80" s="66" t="s">
        <v>140</v>
      </c>
      <c r="R80" s="66" t="s">
        <v>141</v>
      </c>
      <c r="S80" s="66" t="s">
        <v>142</v>
      </c>
      <c r="T80" s="67" t="s">
        <v>143</v>
      </c>
    </row>
    <row r="81" spans="2:63" s="1" customFormat="1" ht="29.25" customHeight="1" x14ac:dyDescent="0.35">
      <c r="B81" s="33"/>
      <c r="C81" s="69" t="s">
        <v>126</v>
      </c>
      <c r="J81" s="131"/>
      <c r="L81" s="33"/>
      <c r="M81" s="68"/>
      <c r="N81" s="60"/>
      <c r="O81" s="60"/>
      <c r="P81" s="132">
        <f>P82</f>
        <v>0</v>
      </c>
      <c r="Q81" s="60"/>
      <c r="R81" s="132">
        <f>R82</f>
        <v>0</v>
      </c>
      <c r="S81" s="60"/>
      <c r="T81" s="133">
        <f>T82</f>
        <v>0</v>
      </c>
      <c r="AR81" s="19" t="s">
        <v>65</v>
      </c>
      <c r="AS81" s="19" t="s">
        <v>127</v>
      </c>
      <c r="BI81" s="134">
        <f>BI82</f>
        <v>0</v>
      </c>
    </row>
    <row r="82" spans="2:63" s="10" customFormat="1" ht="37.35" customHeight="1" x14ac:dyDescent="0.35">
      <c r="B82" s="135"/>
      <c r="D82" s="136" t="s">
        <v>65</v>
      </c>
      <c r="E82" s="137" t="s">
        <v>144</v>
      </c>
      <c r="F82" s="137" t="s">
        <v>145</v>
      </c>
      <c r="J82" s="138"/>
      <c r="L82" s="135"/>
      <c r="M82" s="139"/>
      <c r="N82" s="140"/>
      <c r="O82" s="140"/>
      <c r="P82" s="141">
        <f>P83+P104+P106+P120</f>
        <v>0</v>
      </c>
      <c r="Q82" s="140"/>
      <c r="R82" s="141">
        <f>R83+R104+R106+R120</f>
        <v>0</v>
      </c>
      <c r="S82" s="140"/>
      <c r="T82" s="142">
        <f>T83+T104+T106+T120</f>
        <v>0</v>
      </c>
      <c r="AP82" s="136" t="s">
        <v>76</v>
      </c>
      <c r="AR82" s="143" t="s">
        <v>65</v>
      </c>
      <c r="AS82" s="143" t="s">
        <v>66</v>
      </c>
      <c r="AW82" s="136" t="s">
        <v>146</v>
      </c>
      <c r="BI82" s="144">
        <f>BI83+BI104+BI106+BI120</f>
        <v>0</v>
      </c>
    </row>
    <row r="83" spans="2:63" s="10" customFormat="1" ht="19.899999999999999" customHeight="1" x14ac:dyDescent="0.3">
      <c r="B83" s="135"/>
      <c r="D83" s="136" t="s">
        <v>65</v>
      </c>
      <c r="E83" s="145" t="s">
        <v>147</v>
      </c>
      <c r="F83" s="145" t="s">
        <v>148</v>
      </c>
      <c r="J83" s="146"/>
      <c r="L83" s="135"/>
      <c r="M83" s="139"/>
      <c r="N83" s="140"/>
      <c r="O83" s="140"/>
      <c r="P83" s="141">
        <f>SUM(P84:P103)</f>
        <v>0</v>
      </c>
      <c r="Q83" s="140"/>
      <c r="R83" s="141">
        <f>SUM(R84:R103)</f>
        <v>0</v>
      </c>
      <c r="S83" s="140"/>
      <c r="T83" s="142">
        <f>SUM(T84:T103)</f>
        <v>0</v>
      </c>
      <c r="AP83" s="136" t="s">
        <v>76</v>
      </c>
      <c r="AR83" s="143" t="s">
        <v>65</v>
      </c>
      <c r="AS83" s="143" t="s">
        <v>74</v>
      </c>
      <c r="AW83" s="136" t="s">
        <v>146</v>
      </c>
      <c r="BI83" s="144">
        <f>SUM(BI84:BI103)</f>
        <v>0</v>
      </c>
    </row>
    <row r="84" spans="2:63" s="1" customFormat="1" ht="38.25" customHeight="1" x14ac:dyDescent="0.3">
      <c r="B84" s="147"/>
      <c r="C84" s="148" t="s">
        <v>74</v>
      </c>
      <c r="D84" s="148" t="s">
        <v>149</v>
      </c>
      <c r="E84" s="149" t="s">
        <v>668</v>
      </c>
      <c r="F84" s="150" t="s">
        <v>669</v>
      </c>
      <c r="G84" s="151" t="s">
        <v>670</v>
      </c>
      <c r="H84" s="152">
        <v>470</v>
      </c>
      <c r="I84" s="153"/>
      <c r="J84" s="153"/>
      <c r="K84" s="150"/>
      <c r="L84" s="154"/>
      <c r="M84" s="155" t="s">
        <v>5</v>
      </c>
      <c r="N84" s="160" t="s">
        <v>37</v>
      </c>
      <c r="O84" s="161">
        <v>0</v>
      </c>
      <c r="P84" s="161">
        <f t="shared" ref="P84:P100" si="0">O84*H84</f>
        <v>0</v>
      </c>
      <c r="Q84" s="161">
        <v>0</v>
      </c>
      <c r="R84" s="161">
        <f t="shared" ref="R84:R100" si="1">Q84*H84</f>
        <v>0</v>
      </c>
      <c r="S84" s="161">
        <v>0</v>
      </c>
      <c r="T84" s="162">
        <f t="shared" ref="T84:T100" si="2">S84*H84</f>
        <v>0</v>
      </c>
      <c r="AP84" s="19" t="s">
        <v>153</v>
      </c>
      <c r="AR84" s="19" t="s">
        <v>149</v>
      </c>
      <c r="AS84" s="19" t="s">
        <v>76</v>
      </c>
      <c r="AW84" s="19" t="s">
        <v>146</v>
      </c>
      <c r="BC84" s="159">
        <f t="shared" ref="BC84:BC100" si="3">IF(N84="základní",J84,0)</f>
        <v>0</v>
      </c>
      <c r="BD84" s="159">
        <f t="shared" ref="BD84:BD100" si="4">IF(N84="snížená",J84,0)</f>
        <v>0</v>
      </c>
      <c r="BE84" s="159">
        <f t="shared" ref="BE84:BE100" si="5">IF(N84="zákl. přenesená",J84,0)</f>
        <v>0</v>
      </c>
      <c r="BF84" s="159">
        <f t="shared" ref="BF84:BF100" si="6">IF(N84="sníž. přenesená",J84,0)</f>
        <v>0</v>
      </c>
      <c r="BG84" s="159">
        <f t="shared" ref="BG84:BG100" si="7">IF(N84="nulová",J84,0)</f>
        <v>0</v>
      </c>
      <c r="BH84" s="19" t="s">
        <v>74</v>
      </c>
      <c r="BI84" s="159">
        <f t="shared" ref="BI84:BI100" si="8">ROUND(I84*H84,2)</f>
        <v>0</v>
      </c>
      <c r="BJ84" s="19" t="s">
        <v>154</v>
      </c>
      <c r="BK84" s="19" t="s">
        <v>671</v>
      </c>
    </row>
    <row r="85" spans="2:63" s="1" customFormat="1" ht="39.950000000000003" customHeight="1" x14ac:dyDescent="0.3">
      <c r="B85" s="147"/>
      <c r="C85" s="148" t="s">
        <v>672</v>
      </c>
      <c r="D85" s="148" t="s">
        <v>149</v>
      </c>
      <c r="E85" s="149" t="s">
        <v>673</v>
      </c>
      <c r="F85" s="150" t="s">
        <v>674</v>
      </c>
      <c r="G85" s="151" t="s">
        <v>229</v>
      </c>
      <c r="H85" s="152">
        <v>0.28399999999999997</v>
      </c>
      <c r="I85" s="153"/>
      <c r="J85" s="153"/>
      <c r="K85" s="150"/>
      <c r="L85" s="154"/>
      <c r="M85" s="155" t="s">
        <v>5</v>
      </c>
      <c r="N85" s="160" t="s">
        <v>37</v>
      </c>
      <c r="O85" s="161">
        <v>0</v>
      </c>
      <c r="P85" s="161">
        <f t="shared" si="0"/>
        <v>0</v>
      </c>
      <c r="Q85" s="161">
        <v>0</v>
      </c>
      <c r="R85" s="161">
        <f t="shared" si="1"/>
        <v>0</v>
      </c>
      <c r="S85" s="161">
        <v>0</v>
      </c>
      <c r="T85" s="162">
        <f t="shared" si="2"/>
        <v>0</v>
      </c>
      <c r="AP85" s="19" t="s">
        <v>153</v>
      </c>
      <c r="AR85" s="19" t="s">
        <v>149</v>
      </c>
      <c r="AS85" s="19" t="s">
        <v>76</v>
      </c>
      <c r="AW85" s="19" t="s">
        <v>146</v>
      </c>
      <c r="BC85" s="159">
        <f t="shared" si="3"/>
        <v>0</v>
      </c>
      <c r="BD85" s="159">
        <f t="shared" si="4"/>
        <v>0</v>
      </c>
      <c r="BE85" s="159">
        <f t="shared" si="5"/>
        <v>0</v>
      </c>
      <c r="BF85" s="159">
        <f t="shared" si="6"/>
        <v>0</v>
      </c>
      <c r="BG85" s="159">
        <f t="shared" si="7"/>
        <v>0</v>
      </c>
      <c r="BH85" s="19" t="s">
        <v>74</v>
      </c>
      <c r="BI85" s="159">
        <f t="shared" si="8"/>
        <v>0</v>
      </c>
      <c r="BJ85" s="19" t="s">
        <v>154</v>
      </c>
      <c r="BK85" s="19" t="s">
        <v>675</v>
      </c>
    </row>
    <row r="86" spans="2:63" s="1" customFormat="1" ht="39.950000000000003" customHeight="1" x14ac:dyDescent="0.3">
      <c r="B86" s="147"/>
      <c r="C86" s="148" t="s">
        <v>676</v>
      </c>
      <c r="D86" s="148" t="s">
        <v>149</v>
      </c>
      <c r="E86" s="149" t="s">
        <v>677</v>
      </c>
      <c r="F86" s="150" t="s">
        <v>678</v>
      </c>
      <c r="G86" s="151" t="s">
        <v>152</v>
      </c>
      <c r="H86" s="152">
        <v>30</v>
      </c>
      <c r="I86" s="153"/>
      <c r="J86" s="153"/>
      <c r="K86" s="150"/>
      <c r="L86" s="154"/>
      <c r="M86" s="155" t="s">
        <v>5</v>
      </c>
      <c r="N86" s="160" t="s">
        <v>37</v>
      </c>
      <c r="O86" s="161">
        <v>0</v>
      </c>
      <c r="P86" s="161">
        <f t="shared" si="0"/>
        <v>0</v>
      </c>
      <c r="Q86" s="161">
        <v>0</v>
      </c>
      <c r="R86" s="161">
        <f t="shared" si="1"/>
        <v>0</v>
      </c>
      <c r="S86" s="161">
        <v>0</v>
      </c>
      <c r="T86" s="162">
        <f t="shared" si="2"/>
        <v>0</v>
      </c>
      <c r="AP86" s="19" t="s">
        <v>153</v>
      </c>
      <c r="AR86" s="19" t="s">
        <v>149</v>
      </c>
      <c r="AS86" s="19" t="s">
        <v>76</v>
      </c>
      <c r="AW86" s="19" t="s">
        <v>146</v>
      </c>
      <c r="BC86" s="159">
        <f t="shared" si="3"/>
        <v>0</v>
      </c>
      <c r="BD86" s="159">
        <f t="shared" si="4"/>
        <v>0</v>
      </c>
      <c r="BE86" s="159">
        <f t="shared" si="5"/>
        <v>0</v>
      </c>
      <c r="BF86" s="159">
        <f t="shared" si="6"/>
        <v>0</v>
      </c>
      <c r="BG86" s="159">
        <f t="shared" si="7"/>
        <v>0</v>
      </c>
      <c r="BH86" s="19" t="s">
        <v>74</v>
      </c>
      <c r="BI86" s="159">
        <f t="shared" si="8"/>
        <v>0</v>
      </c>
      <c r="BJ86" s="19" t="s">
        <v>154</v>
      </c>
      <c r="BK86" s="19" t="s">
        <v>679</v>
      </c>
    </row>
    <row r="87" spans="2:63" s="1" customFormat="1" ht="39.950000000000003" customHeight="1" x14ac:dyDescent="0.3">
      <c r="B87" s="147"/>
      <c r="C87" s="148" t="s">
        <v>680</v>
      </c>
      <c r="D87" s="148" t="s">
        <v>149</v>
      </c>
      <c r="E87" s="149" t="s">
        <v>681</v>
      </c>
      <c r="F87" s="150" t="s">
        <v>682</v>
      </c>
      <c r="G87" s="151" t="s">
        <v>229</v>
      </c>
      <c r="H87" s="152">
        <v>10.871</v>
      </c>
      <c r="I87" s="153"/>
      <c r="J87" s="153"/>
      <c r="K87" s="150"/>
      <c r="L87" s="154"/>
      <c r="M87" s="155" t="s">
        <v>5</v>
      </c>
      <c r="N87" s="160" t="s">
        <v>37</v>
      </c>
      <c r="O87" s="161">
        <v>0</v>
      </c>
      <c r="P87" s="161">
        <f t="shared" si="0"/>
        <v>0</v>
      </c>
      <c r="Q87" s="161">
        <v>0</v>
      </c>
      <c r="R87" s="161">
        <f t="shared" si="1"/>
        <v>0</v>
      </c>
      <c r="S87" s="161">
        <v>0</v>
      </c>
      <c r="T87" s="162">
        <f t="shared" si="2"/>
        <v>0</v>
      </c>
      <c r="AP87" s="19" t="s">
        <v>153</v>
      </c>
      <c r="AR87" s="19" t="s">
        <v>149</v>
      </c>
      <c r="AS87" s="19" t="s">
        <v>76</v>
      </c>
      <c r="AW87" s="19" t="s">
        <v>146</v>
      </c>
      <c r="BC87" s="159">
        <f t="shared" si="3"/>
        <v>0</v>
      </c>
      <c r="BD87" s="159">
        <f t="shared" si="4"/>
        <v>0</v>
      </c>
      <c r="BE87" s="159">
        <f t="shared" si="5"/>
        <v>0</v>
      </c>
      <c r="BF87" s="159">
        <f t="shared" si="6"/>
        <v>0</v>
      </c>
      <c r="BG87" s="159">
        <f t="shared" si="7"/>
        <v>0</v>
      </c>
      <c r="BH87" s="19" t="s">
        <v>74</v>
      </c>
      <c r="BI87" s="159">
        <f t="shared" si="8"/>
        <v>0</v>
      </c>
      <c r="BJ87" s="19" t="s">
        <v>154</v>
      </c>
      <c r="BK87" s="19" t="s">
        <v>683</v>
      </c>
    </row>
    <row r="88" spans="2:63" s="1" customFormat="1" ht="39.950000000000003" customHeight="1" x14ac:dyDescent="0.3">
      <c r="B88" s="147"/>
      <c r="C88" s="148" t="s">
        <v>684</v>
      </c>
      <c r="D88" s="148" t="s">
        <v>149</v>
      </c>
      <c r="E88" s="149" t="s">
        <v>685</v>
      </c>
      <c r="F88" s="150" t="s">
        <v>686</v>
      </c>
      <c r="G88" s="151" t="s">
        <v>229</v>
      </c>
      <c r="H88" s="152">
        <v>163.06</v>
      </c>
      <c r="I88" s="153"/>
      <c r="J88" s="153"/>
      <c r="K88" s="150"/>
      <c r="L88" s="154"/>
      <c r="M88" s="155" t="s">
        <v>5</v>
      </c>
      <c r="N88" s="160" t="s">
        <v>37</v>
      </c>
      <c r="O88" s="161">
        <v>0</v>
      </c>
      <c r="P88" s="161">
        <f t="shared" si="0"/>
        <v>0</v>
      </c>
      <c r="Q88" s="161">
        <v>0</v>
      </c>
      <c r="R88" s="161">
        <f t="shared" si="1"/>
        <v>0</v>
      </c>
      <c r="S88" s="161">
        <v>0</v>
      </c>
      <c r="T88" s="162">
        <f t="shared" si="2"/>
        <v>0</v>
      </c>
      <c r="AP88" s="19" t="s">
        <v>153</v>
      </c>
      <c r="AR88" s="19" t="s">
        <v>149</v>
      </c>
      <c r="AS88" s="19" t="s">
        <v>76</v>
      </c>
      <c r="AW88" s="19" t="s">
        <v>146</v>
      </c>
      <c r="BC88" s="159">
        <f t="shared" si="3"/>
        <v>0</v>
      </c>
      <c r="BD88" s="159">
        <f t="shared" si="4"/>
        <v>0</v>
      </c>
      <c r="BE88" s="159">
        <f t="shared" si="5"/>
        <v>0</v>
      </c>
      <c r="BF88" s="159">
        <f t="shared" si="6"/>
        <v>0</v>
      </c>
      <c r="BG88" s="159">
        <f t="shared" si="7"/>
        <v>0</v>
      </c>
      <c r="BH88" s="19" t="s">
        <v>74</v>
      </c>
      <c r="BI88" s="159">
        <f t="shared" si="8"/>
        <v>0</v>
      </c>
      <c r="BJ88" s="19" t="s">
        <v>154</v>
      </c>
      <c r="BK88" s="19" t="s">
        <v>687</v>
      </c>
    </row>
    <row r="89" spans="2:63" s="1" customFormat="1" ht="39.950000000000003" customHeight="1" x14ac:dyDescent="0.3">
      <c r="B89" s="147"/>
      <c r="C89" s="148" t="s">
        <v>688</v>
      </c>
      <c r="D89" s="148" t="s">
        <v>149</v>
      </c>
      <c r="E89" s="149" t="s">
        <v>689</v>
      </c>
      <c r="F89" s="150" t="s">
        <v>690</v>
      </c>
      <c r="G89" s="151" t="s">
        <v>229</v>
      </c>
      <c r="H89" s="152">
        <v>10.871</v>
      </c>
      <c r="I89" s="153"/>
      <c r="J89" s="153"/>
      <c r="K89" s="150"/>
      <c r="L89" s="154"/>
      <c r="M89" s="155" t="s">
        <v>5</v>
      </c>
      <c r="N89" s="160" t="s">
        <v>37</v>
      </c>
      <c r="O89" s="161">
        <v>0</v>
      </c>
      <c r="P89" s="161">
        <f t="shared" si="0"/>
        <v>0</v>
      </c>
      <c r="Q89" s="161">
        <v>0</v>
      </c>
      <c r="R89" s="161">
        <f t="shared" si="1"/>
        <v>0</v>
      </c>
      <c r="S89" s="161">
        <v>0</v>
      </c>
      <c r="T89" s="162">
        <f t="shared" si="2"/>
        <v>0</v>
      </c>
      <c r="AP89" s="19" t="s">
        <v>153</v>
      </c>
      <c r="AR89" s="19" t="s">
        <v>149</v>
      </c>
      <c r="AS89" s="19" t="s">
        <v>76</v>
      </c>
      <c r="AW89" s="19" t="s">
        <v>146</v>
      </c>
      <c r="BC89" s="159">
        <f t="shared" si="3"/>
        <v>0</v>
      </c>
      <c r="BD89" s="159">
        <f t="shared" si="4"/>
        <v>0</v>
      </c>
      <c r="BE89" s="159">
        <f t="shared" si="5"/>
        <v>0</v>
      </c>
      <c r="BF89" s="159">
        <f t="shared" si="6"/>
        <v>0</v>
      </c>
      <c r="BG89" s="159">
        <f t="shared" si="7"/>
        <v>0</v>
      </c>
      <c r="BH89" s="19" t="s">
        <v>74</v>
      </c>
      <c r="BI89" s="159">
        <f t="shared" si="8"/>
        <v>0</v>
      </c>
      <c r="BJ89" s="19" t="s">
        <v>154</v>
      </c>
      <c r="BK89" s="19" t="s">
        <v>691</v>
      </c>
    </row>
    <row r="90" spans="2:63" s="1" customFormat="1" ht="39.950000000000003" customHeight="1" x14ac:dyDescent="0.3">
      <c r="B90" s="147"/>
      <c r="C90" s="148" t="s">
        <v>692</v>
      </c>
      <c r="D90" s="148" t="s">
        <v>149</v>
      </c>
      <c r="E90" s="149" t="s">
        <v>693</v>
      </c>
      <c r="F90" s="150" t="s">
        <v>694</v>
      </c>
      <c r="G90" s="151" t="s">
        <v>670</v>
      </c>
      <c r="H90" s="152">
        <v>1040</v>
      </c>
      <c r="I90" s="153"/>
      <c r="J90" s="153"/>
      <c r="K90" s="150"/>
      <c r="L90" s="154"/>
      <c r="M90" s="155" t="s">
        <v>5</v>
      </c>
      <c r="N90" s="160" t="s">
        <v>37</v>
      </c>
      <c r="O90" s="161">
        <v>0</v>
      </c>
      <c r="P90" s="161">
        <f t="shared" si="0"/>
        <v>0</v>
      </c>
      <c r="Q90" s="161">
        <v>0</v>
      </c>
      <c r="R90" s="161">
        <f t="shared" si="1"/>
        <v>0</v>
      </c>
      <c r="S90" s="161">
        <v>0</v>
      </c>
      <c r="T90" s="162">
        <f t="shared" si="2"/>
        <v>0</v>
      </c>
      <c r="AP90" s="19" t="s">
        <v>153</v>
      </c>
      <c r="AR90" s="19" t="s">
        <v>149</v>
      </c>
      <c r="AS90" s="19" t="s">
        <v>76</v>
      </c>
      <c r="AW90" s="19" t="s">
        <v>146</v>
      </c>
      <c r="BC90" s="159">
        <f t="shared" si="3"/>
        <v>0</v>
      </c>
      <c r="BD90" s="159">
        <f t="shared" si="4"/>
        <v>0</v>
      </c>
      <c r="BE90" s="159">
        <f t="shared" si="5"/>
        <v>0</v>
      </c>
      <c r="BF90" s="159">
        <f t="shared" si="6"/>
        <v>0</v>
      </c>
      <c r="BG90" s="159">
        <f t="shared" si="7"/>
        <v>0</v>
      </c>
      <c r="BH90" s="19" t="s">
        <v>74</v>
      </c>
      <c r="BI90" s="159">
        <f t="shared" si="8"/>
        <v>0</v>
      </c>
      <c r="BJ90" s="19" t="s">
        <v>154</v>
      </c>
      <c r="BK90" s="19" t="s">
        <v>695</v>
      </c>
    </row>
    <row r="91" spans="2:63" s="1" customFormat="1" ht="39.950000000000003" customHeight="1" x14ac:dyDescent="0.3">
      <c r="B91" s="147"/>
      <c r="C91" s="148" t="s">
        <v>696</v>
      </c>
      <c r="D91" s="148" t="s">
        <v>149</v>
      </c>
      <c r="E91" s="149" t="s">
        <v>697</v>
      </c>
      <c r="F91" s="150" t="s">
        <v>698</v>
      </c>
      <c r="G91" s="151" t="s">
        <v>670</v>
      </c>
      <c r="H91" s="152">
        <v>570</v>
      </c>
      <c r="I91" s="153"/>
      <c r="J91" s="153"/>
      <c r="K91" s="150"/>
      <c r="L91" s="154"/>
      <c r="M91" s="155" t="s">
        <v>5</v>
      </c>
      <c r="N91" s="160" t="s">
        <v>37</v>
      </c>
      <c r="O91" s="161">
        <v>0</v>
      </c>
      <c r="P91" s="161">
        <f t="shared" si="0"/>
        <v>0</v>
      </c>
      <c r="Q91" s="161">
        <v>0</v>
      </c>
      <c r="R91" s="161">
        <f t="shared" si="1"/>
        <v>0</v>
      </c>
      <c r="S91" s="161">
        <v>0</v>
      </c>
      <c r="T91" s="162">
        <f t="shared" si="2"/>
        <v>0</v>
      </c>
      <c r="AP91" s="19" t="s">
        <v>153</v>
      </c>
      <c r="AR91" s="19" t="s">
        <v>149</v>
      </c>
      <c r="AS91" s="19" t="s">
        <v>76</v>
      </c>
      <c r="AW91" s="19" t="s">
        <v>146</v>
      </c>
      <c r="BC91" s="159">
        <f t="shared" si="3"/>
        <v>0</v>
      </c>
      <c r="BD91" s="159">
        <f t="shared" si="4"/>
        <v>0</v>
      </c>
      <c r="BE91" s="159">
        <f t="shared" si="5"/>
        <v>0</v>
      </c>
      <c r="BF91" s="159">
        <f t="shared" si="6"/>
        <v>0</v>
      </c>
      <c r="BG91" s="159">
        <f t="shared" si="7"/>
        <v>0</v>
      </c>
      <c r="BH91" s="19" t="s">
        <v>74</v>
      </c>
      <c r="BI91" s="159">
        <f t="shared" si="8"/>
        <v>0</v>
      </c>
      <c r="BJ91" s="19" t="s">
        <v>154</v>
      </c>
      <c r="BK91" s="19" t="s">
        <v>699</v>
      </c>
    </row>
    <row r="92" spans="2:63" s="1" customFormat="1" ht="39.950000000000003" customHeight="1" x14ac:dyDescent="0.3">
      <c r="B92" s="147"/>
      <c r="C92" s="148" t="s">
        <v>700</v>
      </c>
      <c r="D92" s="148" t="s">
        <v>149</v>
      </c>
      <c r="E92" s="149" t="s">
        <v>701</v>
      </c>
      <c r="F92" s="150" t="s">
        <v>1646</v>
      </c>
      <c r="G92" s="151" t="s">
        <v>338</v>
      </c>
      <c r="H92" s="152">
        <v>470.5</v>
      </c>
      <c r="I92" s="153"/>
      <c r="J92" s="153"/>
      <c r="K92" s="150"/>
      <c r="L92" s="154"/>
      <c r="M92" s="155" t="s">
        <v>5</v>
      </c>
      <c r="N92" s="160" t="s">
        <v>37</v>
      </c>
      <c r="O92" s="161">
        <v>0</v>
      </c>
      <c r="P92" s="161">
        <f t="shared" si="0"/>
        <v>0</v>
      </c>
      <c r="Q92" s="161">
        <v>0</v>
      </c>
      <c r="R92" s="161">
        <f t="shared" si="1"/>
        <v>0</v>
      </c>
      <c r="S92" s="161">
        <v>0</v>
      </c>
      <c r="T92" s="162">
        <f t="shared" si="2"/>
        <v>0</v>
      </c>
      <c r="AP92" s="19" t="s">
        <v>153</v>
      </c>
      <c r="AR92" s="19" t="s">
        <v>149</v>
      </c>
      <c r="AS92" s="19" t="s">
        <v>76</v>
      </c>
      <c r="AW92" s="19" t="s">
        <v>146</v>
      </c>
      <c r="BC92" s="159">
        <f t="shared" si="3"/>
        <v>0</v>
      </c>
      <c r="BD92" s="159">
        <f t="shared" si="4"/>
        <v>0</v>
      </c>
      <c r="BE92" s="159">
        <f t="shared" si="5"/>
        <v>0</v>
      </c>
      <c r="BF92" s="159">
        <f t="shared" si="6"/>
        <v>0</v>
      </c>
      <c r="BG92" s="159">
        <f t="shared" si="7"/>
        <v>0</v>
      </c>
      <c r="BH92" s="19" t="s">
        <v>74</v>
      </c>
      <c r="BI92" s="159">
        <f t="shared" si="8"/>
        <v>0</v>
      </c>
      <c r="BJ92" s="19" t="s">
        <v>154</v>
      </c>
      <c r="BK92" s="19" t="s">
        <v>702</v>
      </c>
    </row>
    <row r="93" spans="2:63" s="1" customFormat="1" ht="39.950000000000003" customHeight="1" x14ac:dyDescent="0.3">
      <c r="B93" s="147"/>
      <c r="C93" s="148" t="s">
        <v>703</v>
      </c>
      <c r="D93" s="148" t="s">
        <v>149</v>
      </c>
      <c r="E93" s="149" t="s">
        <v>704</v>
      </c>
      <c r="F93" s="150" t="s">
        <v>705</v>
      </c>
      <c r="G93" s="151" t="s">
        <v>229</v>
      </c>
      <c r="H93" s="152">
        <v>9.0299999999999994</v>
      </c>
      <c r="I93" s="153"/>
      <c r="J93" s="153"/>
      <c r="K93" s="150"/>
      <c r="L93" s="154"/>
      <c r="M93" s="155" t="s">
        <v>5</v>
      </c>
      <c r="N93" s="160" t="s">
        <v>37</v>
      </c>
      <c r="O93" s="161">
        <v>0</v>
      </c>
      <c r="P93" s="161">
        <f t="shared" si="0"/>
        <v>0</v>
      </c>
      <c r="Q93" s="161">
        <v>0</v>
      </c>
      <c r="R93" s="161">
        <f t="shared" si="1"/>
        <v>0</v>
      </c>
      <c r="S93" s="161">
        <v>0</v>
      </c>
      <c r="T93" s="162">
        <f t="shared" si="2"/>
        <v>0</v>
      </c>
      <c r="AP93" s="19" t="s">
        <v>153</v>
      </c>
      <c r="AR93" s="19" t="s">
        <v>149</v>
      </c>
      <c r="AS93" s="19" t="s">
        <v>76</v>
      </c>
      <c r="AW93" s="19" t="s">
        <v>146</v>
      </c>
      <c r="BC93" s="159">
        <f t="shared" si="3"/>
        <v>0</v>
      </c>
      <c r="BD93" s="159">
        <f t="shared" si="4"/>
        <v>0</v>
      </c>
      <c r="BE93" s="159">
        <f t="shared" si="5"/>
        <v>0</v>
      </c>
      <c r="BF93" s="159">
        <f t="shared" si="6"/>
        <v>0</v>
      </c>
      <c r="BG93" s="159">
        <f t="shared" si="7"/>
        <v>0</v>
      </c>
      <c r="BH93" s="19" t="s">
        <v>74</v>
      </c>
      <c r="BI93" s="159">
        <f t="shared" si="8"/>
        <v>0</v>
      </c>
      <c r="BJ93" s="19" t="s">
        <v>154</v>
      </c>
      <c r="BK93" s="19" t="s">
        <v>706</v>
      </c>
    </row>
    <row r="94" spans="2:63" s="1" customFormat="1" ht="39.950000000000003" customHeight="1" x14ac:dyDescent="0.3">
      <c r="B94" s="147"/>
      <c r="C94" s="148" t="s">
        <v>707</v>
      </c>
      <c r="D94" s="148" t="s">
        <v>149</v>
      </c>
      <c r="E94" s="149" t="s">
        <v>708</v>
      </c>
      <c r="F94" s="150" t="s">
        <v>1647</v>
      </c>
      <c r="G94" s="151" t="s">
        <v>229</v>
      </c>
      <c r="H94" s="152">
        <v>9.0299999999999994</v>
      </c>
      <c r="I94" s="153"/>
      <c r="J94" s="153"/>
      <c r="K94" s="150"/>
      <c r="L94" s="154"/>
      <c r="M94" s="155" t="s">
        <v>5</v>
      </c>
      <c r="N94" s="160" t="s">
        <v>37</v>
      </c>
      <c r="O94" s="161">
        <v>0</v>
      </c>
      <c r="P94" s="161">
        <f t="shared" si="0"/>
        <v>0</v>
      </c>
      <c r="Q94" s="161">
        <v>0</v>
      </c>
      <c r="R94" s="161">
        <f t="shared" si="1"/>
        <v>0</v>
      </c>
      <c r="S94" s="161">
        <v>0</v>
      </c>
      <c r="T94" s="162">
        <f t="shared" si="2"/>
        <v>0</v>
      </c>
      <c r="AP94" s="19" t="s">
        <v>153</v>
      </c>
      <c r="AR94" s="19" t="s">
        <v>149</v>
      </c>
      <c r="AS94" s="19" t="s">
        <v>76</v>
      </c>
      <c r="AW94" s="19" t="s">
        <v>146</v>
      </c>
      <c r="BC94" s="159">
        <f t="shared" si="3"/>
        <v>0</v>
      </c>
      <c r="BD94" s="159">
        <f t="shared" si="4"/>
        <v>0</v>
      </c>
      <c r="BE94" s="159">
        <f t="shared" si="5"/>
        <v>0</v>
      </c>
      <c r="BF94" s="159">
        <f t="shared" si="6"/>
        <v>0</v>
      </c>
      <c r="BG94" s="159">
        <f t="shared" si="7"/>
        <v>0</v>
      </c>
      <c r="BH94" s="19" t="s">
        <v>74</v>
      </c>
      <c r="BI94" s="159">
        <f t="shared" si="8"/>
        <v>0</v>
      </c>
      <c r="BJ94" s="19" t="s">
        <v>154</v>
      </c>
      <c r="BK94" s="19" t="s">
        <v>709</v>
      </c>
    </row>
    <row r="95" spans="2:63" s="1" customFormat="1" ht="39.950000000000003" customHeight="1" x14ac:dyDescent="0.3">
      <c r="B95" s="147"/>
      <c r="C95" s="148" t="s">
        <v>631</v>
      </c>
      <c r="D95" s="148" t="s">
        <v>149</v>
      </c>
      <c r="E95" s="149" t="s">
        <v>710</v>
      </c>
      <c r="F95" s="150" t="s">
        <v>711</v>
      </c>
      <c r="G95" s="151" t="s">
        <v>712</v>
      </c>
      <c r="H95" s="152">
        <v>78</v>
      </c>
      <c r="I95" s="153"/>
      <c r="J95" s="153"/>
      <c r="K95" s="150"/>
      <c r="L95" s="154"/>
      <c r="M95" s="155" t="s">
        <v>5</v>
      </c>
      <c r="N95" s="160" t="s">
        <v>37</v>
      </c>
      <c r="O95" s="161">
        <v>0</v>
      </c>
      <c r="P95" s="161">
        <f t="shared" si="0"/>
        <v>0</v>
      </c>
      <c r="Q95" s="161">
        <v>0</v>
      </c>
      <c r="R95" s="161">
        <f t="shared" si="1"/>
        <v>0</v>
      </c>
      <c r="S95" s="161">
        <v>0</v>
      </c>
      <c r="T95" s="162">
        <f t="shared" si="2"/>
        <v>0</v>
      </c>
      <c r="AP95" s="19" t="s">
        <v>153</v>
      </c>
      <c r="AR95" s="19" t="s">
        <v>149</v>
      </c>
      <c r="AS95" s="19" t="s">
        <v>76</v>
      </c>
      <c r="AW95" s="19" t="s">
        <v>146</v>
      </c>
      <c r="BC95" s="159">
        <f t="shared" si="3"/>
        <v>0</v>
      </c>
      <c r="BD95" s="159">
        <f t="shared" si="4"/>
        <v>0</v>
      </c>
      <c r="BE95" s="159">
        <f t="shared" si="5"/>
        <v>0</v>
      </c>
      <c r="BF95" s="159">
        <f t="shared" si="6"/>
        <v>0</v>
      </c>
      <c r="BG95" s="159">
        <f t="shared" si="7"/>
        <v>0</v>
      </c>
      <c r="BH95" s="19" t="s">
        <v>74</v>
      </c>
      <c r="BI95" s="159">
        <f t="shared" si="8"/>
        <v>0</v>
      </c>
      <c r="BJ95" s="19" t="s">
        <v>154</v>
      </c>
      <c r="BK95" s="19" t="s">
        <v>713</v>
      </c>
    </row>
    <row r="96" spans="2:63" s="1" customFormat="1" ht="39.950000000000003" customHeight="1" x14ac:dyDescent="0.3">
      <c r="B96" s="147"/>
      <c r="C96" s="148" t="s">
        <v>627</v>
      </c>
      <c r="D96" s="148" t="s">
        <v>149</v>
      </c>
      <c r="E96" s="149" t="s">
        <v>1117</v>
      </c>
      <c r="F96" s="150" t="s">
        <v>714</v>
      </c>
      <c r="G96" s="151" t="s">
        <v>229</v>
      </c>
      <c r="H96" s="152">
        <v>8.4000000000000005E-2</v>
      </c>
      <c r="I96" s="153"/>
      <c r="J96" s="153"/>
      <c r="K96" s="150"/>
      <c r="L96" s="154"/>
      <c r="M96" s="155" t="s">
        <v>5</v>
      </c>
      <c r="N96" s="160" t="s">
        <v>37</v>
      </c>
      <c r="O96" s="161">
        <v>0</v>
      </c>
      <c r="P96" s="161">
        <f t="shared" si="0"/>
        <v>0</v>
      </c>
      <c r="Q96" s="161">
        <v>0</v>
      </c>
      <c r="R96" s="161">
        <f t="shared" si="1"/>
        <v>0</v>
      </c>
      <c r="S96" s="161">
        <v>0</v>
      </c>
      <c r="T96" s="162">
        <f t="shared" si="2"/>
        <v>0</v>
      </c>
      <c r="AP96" s="19" t="s">
        <v>153</v>
      </c>
      <c r="AR96" s="19" t="s">
        <v>149</v>
      </c>
      <c r="AS96" s="19" t="s">
        <v>76</v>
      </c>
      <c r="AW96" s="19" t="s">
        <v>146</v>
      </c>
      <c r="BC96" s="159">
        <f t="shared" si="3"/>
        <v>0</v>
      </c>
      <c r="BD96" s="159">
        <f t="shared" si="4"/>
        <v>0</v>
      </c>
      <c r="BE96" s="159">
        <f t="shared" si="5"/>
        <v>0</v>
      </c>
      <c r="BF96" s="159">
        <f t="shared" si="6"/>
        <v>0</v>
      </c>
      <c r="BG96" s="159">
        <f t="shared" si="7"/>
        <v>0</v>
      </c>
      <c r="BH96" s="19" t="s">
        <v>74</v>
      </c>
      <c r="BI96" s="159">
        <f t="shared" si="8"/>
        <v>0</v>
      </c>
      <c r="BJ96" s="19" t="s">
        <v>154</v>
      </c>
      <c r="BK96" s="19" t="s">
        <v>715</v>
      </c>
    </row>
    <row r="97" spans="2:63" s="1" customFormat="1" ht="39.950000000000003" customHeight="1" x14ac:dyDescent="0.3">
      <c r="B97" s="147"/>
      <c r="C97" s="148" t="s">
        <v>639</v>
      </c>
      <c r="D97" s="148" t="s">
        <v>149</v>
      </c>
      <c r="E97" s="149" t="s">
        <v>1118</v>
      </c>
      <c r="F97" s="150" t="s">
        <v>716</v>
      </c>
      <c r="G97" s="151" t="s">
        <v>229</v>
      </c>
      <c r="H97" s="152">
        <v>8.4000000000000005E-2</v>
      </c>
      <c r="I97" s="153"/>
      <c r="J97" s="153"/>
      <c r="K97" s="150"/>
      <c r="L97" s="154"/>
      <c r="M97" s="155" t="s">
        <v>5</v>
      </c>
      <c r="N97" s="160" t="s">
        <v>37</v>
      </c>
      <c r="O97" s="161">
        <v>0</v>
      </c>
      <c r="P97" s="161">
        <f t="shared" si="0"/>
        <v>0</v>
      </c>
      <c r="Q97" s="161">
        <v>0</v>
      </c>
      <c r="R97" s="161">
        <f t="shared" si="1"/>
        <v>0</v>
      </c>
      <c r="S97" s="161">
        <v>0</v>
      </c>
      <c r="T97" s="162">
        <f t="shared" si="2"/>
        <v>0</v>
      </c>
      <c r="AP97" s="19" t="s">
        <v>153</v>
      </c>
      <c r="AR97" s="19" t="s">
        <v>149</v>
      </c>
      <c r="AS97" s="19" t="s">
        <v>76</v>
      </c>
      <c r="AW97" s="19" t="s">
        <v>146</v>
      </c>
      <c r="BC97" s="159">
        <f t="shared" si="3"/>
        <v>0</v>
      </c>
      <c r="BD97" s="159">
        <f t="shared" si="4"/>
        <v>0</v>
      </c>
      <c r="BE97" s="159">
        <f t="shared" si="5"/>
        <v>0</v>
      </c>
      <c r="BF97" s="159">
        <f t="shared" si="6"/>
        <v>0</v>
      </c>
      <c r="BG97" s="159">
        <f t="shared" si="7"/>
        <v>0</v>
      </c>
      <c r="BH97" s="19" t="s">
        <v>74</v>
      </c>
      <c r="BI97" s="159">
        <f t="shared" si="8"/>
        <v>0</v>
      </c>
      <c r="BJ97" s="19" t="s">
        <v>154</v>
      </c>
      <c r="BK97" s="19" t="s">
        <v>717</v>
      </c>
    </row>
    <row r="98" spans="2:63" s="1" customFormat="1" ht="39.950000000000003" customHeight="1" x14ac:dyDescent="0.3">
      <c r="B98" s="147"/>
      <c r="C98" s="148" t="s">
        <v>647</v>
      </c>
      <c r="D98" s="148" t="s">
        <v>149</v>
      </c>
      <c r="E98" s="149" t="s">
        <v>1119</v>
      </c>
      <c r="F98" s="150" t="s">
        <v>718</v>
      </c>
      <c r="G98" s="151" t="s">
        <v>338</v>
      </c>
      <c r="H98" s="152">
        <v>397</v>
      </c>
      <c r="I98" s="153"/>
      <c r="J98" s="153"/>
      <c r="K98" s="150"/>
      <c r="L98" s="154"/>
      <c r="M98" s="155" t="s">
        <v>5</v>
      </c>
      <c r="N98" s="160" t="s">
        <v>37</v>
      </c>
      <c r="O98" s="161">
        <v>0</v>
      </c>
      <c r="P98" s="161">
        <f t="shared" si="0"/>
        <v>0</v>
      </c>
      <c r="Q98" s="161">
        <v>0</v>
      </c>
      <c r="R98" s="161">
        <f t="shared" si="1"/>
        <v>0</v>
      </c>
      <c r="S98" s="161">
        <v>0</v>
      </c>
      <c r="T98" s="162">
        <f t="shared" si="2"/>
        <v>0</v>
      </c>
      <c r="AP98" s="19" t="s">
        <v>153</v>
      </c>
      <c r="AR98" s="19" t="s">
        <v>149</v>
      </c>
      <c r="AS98" s="19" t="s">
        <v>76</v>
      </c>
      <c r="AW98" s="19" t="s">
        <v>146</v>
      </c>
      <c r="BC98" s="159">
        <f t="shared" si="3"/>
        <v>0</v>
      </c>
      <c r="BD98" s="159">
        <f t="shared" si="4"/>
        <v>0</v>
      </c>
      <c r="BE98" s="159">
        <f t="shared" si="5"/>
        <v>0</v>
      </c>
      <c r="BF98" s="159">
        <f t="shared" si="6"/>
        <v>0</v>
      </c>
      <c r="BG98" s="159">
        <f t="shared" si="7"/>
        <v>0</v>
      </c>
      <c r="BH98" s="19" t="s">
        <v>74</v>
      </c>
      <c r="BI98" s="159">
        <f t="shared" si="8"/>
        <v>0</v>
      </c>
      <c r="BJ98" s="19" t="s">
        <v>154</v>
      </c>
      <c r="BK98" s="19" t="s">
        <v>719</v>
      </c>
    </row>
    <row r="99" spans="2:63" s="1" customFormat="1" ht="39.950000000000003" customHeight="1" x14ac:dyDescent="0.3">
      <c r="B99" s="147"/>
      <c r="C99" s="148" t="s">
        <v>651</v>
      </c>
      <c r="D99" s="148" t="s">
        <v>149</v>
      </c>
      <c r="E99" s="149" t="s">
        <v>1120</v>
      </c>
      <c r="F99" s="150" t="s">
        <v>720</v>
      </c>
      <c r="G99" s="151" t="s">
        <v>338</v>
      </c>
      <c r="H99" s="152">
        <v>73.5</v>
      </c>
      <c r="I99" s="153"/>
      <c r="J99" s="153"/>
      <c r="K99" s="150"/>
      <c r="L99" s="154"/>
      <c r="M99" s="155" t="s">
        <v>5</v>
      </c>
      <c r="N99" s="160" t="s">
        <v>37</v>
      </c>
      <c r="O99" s="161">
        <v>0</v>
      </c>
      <c r="P99" s="161">
        <f t="shared" si="0"/>
        <v>0</v>
      </c>
      <c r="Q99" s="161">
        <v>0</v>
      </c>
      <c r="R99" s="161">
        <f t="shared" si="1"/>
        <v>0</v>
      </c>
      <c r="S99" s="161">
        <v>0</v>
      </c>
      <c r="T99" s="162">
        <f t="shared" si="2"/>
        <v>0</v>
      </c>
      <c r="AP99" s="19" t="s">
        <v>153</v>
      </c>
      <c r="AR99" s="19" t="s">
        <v>149</v>
      </c>
      <c r="AS99" s="19" t="s">
        <v>76</v>
      </c>
      <c r="AW99" s="19" t="s">
        <v>146</v>
      </c>
      <c r="BC99" s="159">
        <f t="shared" si="3"/>
        <v>0</v>
      </c>
      <c r="BD99" s="159">
        <f t="shared" si="4"/>
        <v>0</v>
      </c>
      <c r="BE99" s="159">
        <f t="shared" si="5"/>
        <v>0</v>
      </c>
      <c r="BF99" s="159">
        <f t="shared" si="6"/>
        <v>0</v>
      </c>
      <c r="BG99" s="159">
        <f t="shared" si="7"/>
        <v>0</v>
      </c>
      <c r="BH99" s="19" t="s">
        <v>74</v>
      </c>
      <c r="BI99" s="159">
        <f t="shared" si="8"/>
        <v>0</v>
      </c>
      <c r="BJ99" s="19" t="s">
        <v>154</v>
      </c>
      <c r="BK99" s="19" t="s">
        <v>721</v>
      </c>
    </row>
    <row r="100" spans="2:63" s="1" customFormat="1" ht="39.950000000000003" customHeight="1" x14ac:dyDescent="0.3">
      <c r="B100" s="147"/>
      <c r="C100" s="148" t="s">
        <v>655</v>
      </c>
      <c r="D100" s="148" t="s">
        <v>149</v>
      </c>
      <c r="E100" s="149" t="s">
        <v>1121</v>
      </c>
      <c r="F100" s="150" t="s">
        <v>722</v>
      </c>
      <c r="G100" s="151" t="s">
        <v>338</v>
      </c>
      <c r="H100" s="152">
        <v>470.5</v>
      </c>
      <c r="I100" s="153"/>
      <c r="J100" s="153"/>
      <c r="K100" s="150"/>
      <c r="L100" s="154"/>
      <c r="M100" s="155" t="s">
        <v>5</v>
      </c>
      <c r="N100" s="160" t="s">
        <v>37</v>
      </c>
      <c r="O100" s="161">
        <v>0</v>
      </c>
      <c r="P100" s="161">
        <f t="shared" si="0"/>
        <v>0</v>
      </c>
      <c r="Q100" s="161">
        <v>0</v>
      </c>
      <c r="R100" s="161">
        <f t="shared" si="1"/>
        <v>0</v>
      </c>
      <c r="S100" s="161">
        <v>0</v>
      </c>
      <c r="T100" s="162">
        <f t="shared" si="2"/>
        <v>0</v>
      </c>
      <c r="AP100" s="19" t="s">
        <v>153</v>
      </c>
      <c r="AR100" s="19" t="s">
        <v>149</v>
      </c>
      <c r="AS100" s="19" t="s">
        <v>76</v>
      </c>
      <c r="AW100" s="19" t="s">
        <v>146</v>
      </c>
      <c r="BC100" s="159">
        <f t="shared" si="3"/>
        <v>0</v>
      </c>
      <c r="BD100" s="159">
        <f t="shared" si="4"/>
        <v>0</v>
      </c>
      <c r="BE100" s="159">
        <f t="shared" si="5"/>
        <v>0</v>
      </c>
      <c r="BF100" s="159">
        <f t="shared" si="6"/>
        <v>0</v>
      </c>
      <c r="BG100" s="159">
        <f t="shared" si="7"/>
        <v>0</v>
      </c>
      <c r="BH100" s="19" t="s">
        <v>74</v>
      </c>
      <c r="BI100" s="159">
        <f t="shared" si="8"/>
        <v>0</v>
      </c>
      <c r="BJ100" s="19" t="s">
        <v>154</v>
      </c>
      <c r="BK100" s="19" t="s">
        <v>723</v>
      </c>
    </row>
    <row r="101" spans="2:63" s="181" customFormat="1" ht="39.950000000000003" customHeight="1" x14ac:dyDescent="0.3">
      <c r="B101" s="147"/>
      <c r="C101" s="148" t="s">
        <v>621</v>
      </c>
      <c r="D101" s="148" t="s">
        <v>149</v>
      </c>
      <c r="E101" s="149" t="s">
        <v>1122</v>
      </c>
      <c r="F101" s="150" t="s">
        <v>724</v>
      </c>
      <c r="G101" s="151" t="s">
        <v>229</v>
      </c>
      <c r="H101" s="152">
        <v>0.8</v>
      </c>
      <c r="I101" s="153"/>
      <c r="J101" s="153"/>
      <c r="K101" s="150"/>
      <c r="L101" s="154"/>
      <c r="M101" s="155"/>
      <c r="N101" s="182"/>
      <c r="O101" s="183"/>
      <c r="P101" s="183"/>
      <c r="Q101" s="183"/>
      <c r="R101" s="183"/>
      <c r="S101" s="183"/>
      <c r="T101" s="162"/>
      <c r="AP101" s="19"/>
      <c r="AR101" s="19"/>
      <c r="AS101" s="19"/>
      <c r="AW101" s="19"/>
      <c r="BC101" s="159"/>
      <c r="BD101" s="159"/>
      <c r="BE101" s="159"/>
      <c r="BF101" s="159"/>
      <c r="BG101" s="159"/>
      <c r="BH101" s="19"/>
      <c r="BI101" s="159"/>
      <c r="BJ101" s="19"/>
      <c r="BK101" s="19"/>
    </row>
    <row r="102" spans="2:63" s="181" customFormat="1" ht="39.950000000000003" customHeight="1" x14ac:dyDescent="0.3">
      <c r="B102" s="147"/>
      <c r="C102" s="148">
        <v>52</v>
      </c>
      <c r="D102" s="148" t="s">
        <v>149</v>
      </c>
      <c r="E102" s="149" t="s">
        <v>1123</v>
      </c>
      <c r="F102" s="150" t="s">
        <v>1082</v>
      </c>
      <c r="G102" s="151" t="s">
        <v>152</v>
      </c>
      <c r="H102" s="152">
        <v>1</v>
      </c>
      <c r="I102" s="153"/>
      <c r="J102" s="153"/>
      <c r="K102" s="150"/>
      <c r="L102" s="154"/>
      <c r="M102" s="155"/>
      <c r="N102" s="182"/>
      <c r="O102" s="183"/>
      <c r="P102" s="183"/>
      <c r="Q102" s="183"/>
      <c r="R102" s="183"/>
      <c r="S102" s="183"/>
      <c r="T102" s="162"/>
      <c r="AP102" s="19"/>
      <c r="AR102" s="19"/>
      <c r="AS102" s="19"/>
      <c r="AW102" s="19"/>
      <c r="BC102" s="159"/>
      <c r="BD102" s="159"/>
      <c r="BE102" s="159"/>
      <c r="BF102" s="159"/>
      <c r="BG102" s="159"/>
      <c r="BH102" s="19"/>
      <c r="BI102" s="159"/>
      <c r="BJ102" s="19"/>
      <c r="BK102" s="19"/>
    </row>
    <row r="103" spans="2:63" s="181" customFormat="1" ht="39.950000000000003" customHeight="1" x14ac:dyDescent="0.3">
      <c r="B103" s="147"/>
      <c r="C103" s="148">
        <v>53</v>
      </c>
      <c r="D103" s="148" t="s">
        <v>149</v>
      </c>
      <c r="E103" s="149" t="s">
        <v>1124</v>
      </c>
      <c r="F103" s="150" t="s">
        <v>1083</v>
      </c>
      <c r="G103" s="151" t="s">
        <v>234</v>
      </c>
      <c r="H103" s="152">
        <v>30</v>
      </c>
      <c r="I103" s="153"/>
      <c r="J103" s="153"/>
      <c r="K103" s="150"/>
      <c r="L103" s="154"/>
      <c r="M103" s="155"/>
      <c r="N103" s="182"/>
      <c r="O103" s="183"/>
      <c r="P103" s="183"/>
      <c r="Q103" s="183"/>
      <c r="R103" s="183"/>
      <c r="S103" s="183"/>
      <c r="T103" s="162"/>
      <c r="AP103" s="19"/>
      <c r="AR103" s="19"/>
      <c r="AS103" s="19"/>
      <c r="AW103" s="19"/>
      <c r="BC103" s="159"/>
      <c r="BD103" s="159"/>
      <c r="BE103" s="159"/>
      <c r="BF103" s="159"/>
      <c r="BG103" s="159"/>
      <c r="BH103" s="19"/>
      <c r="BI103" s="159"/>
      <c r="BJ103" s="19"/>
      <c r="BK103" s="19"/>
    </row>
    <row r="104" spans="2:63" s="10" customFormat="1" ht="29.85" customHeight="1" x14ac:dyDescent="0.3">
      <c r="B104" s="135"/>
      <c r="D104" s="136" t="s">
        <v>65</v>
      </c>
      <c r="E104" s="145" t="s">
        <v>276</v>
      </c>
      <c r="F104" s="145" t="s">
        <v>277</v>
      </c>
      <c r="J104" s="146"/>
      <c r="L104" s="135"/>
      <c r="M104" s="139"/>
      <c r="N104" s="140"/>
      <c r="O104" s="140"/>
      <c r="P104" s="141">
        <f>P105</f>
        <v>0</v>
      </c>
      <c r="Q104" s="140"/>
      <c r="R104" s="141">
        <f>R105</f>
        <v>0</v>
      </c>
      <c r="S104" s="140"/>
      <c r="T104" s="142">
        <f>T105</f>
        <v>0</v>
      </c>
      <c r="AP104" s="136" t="s">
        <v>76</v>
      </c>
      <c r="AR104" s="143" t="s">
        <v>65</v>
      </c>
      <c r="AS104" s="143" t="s">
        <v>74</v>
      </c>
      <c r="AW104" s="136" t="s">
        <v>146</v>
      </c>
      <c r="BI104" s="144">
        <f>BI105</f>
        <v>0</v>
      </c>
    </row>
    <row r="105" spans="2:63" s="1" customFormat="1" ht="165.75" customHeight="1" x14ac:dyDescent="0.3">
      <c r="B105" s="147"/>
      <c r="C105" s="148" t="s">
        <v>725</v>
      </c>
      <c r="D105" s="148" t="s">
        <v>149</v>
      </c>
      <c r="E105" s="149" t="s">
        <v>1084</v>
      </c>
      <c r="F105" s="150" t="s">
        <v>726</v>
      </c>
      <c r="G105" s="151" t="s">
        <v>152</v>
      </c>
      <c r="H105" s="152">
        <v>1</v>
      </c>
      <c r="I105" s="153"/>
      <c r="J105" s="153"/>
      <c r="K105" s="150"/>
      <c r="L105" s="154"/>
      <c r="M105" s="155" t="s">
        <v>5</v>
      </c>
      <c r="N105" s="160" t="s">
        <v>37</v>
      </c>
      <c r="O105" s="161">
        <v>0</v>
      </c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AP105" s="19" t="s">
        <v>153</v>
      </c>
      <c r="AR105" s="19" t="s">
        <v>149</v>
      </c>
      <c r="AS105" s="19" t="s">
        <v>76</v>
      </c>
      <c r="AW105" s="19" t="s">
        <v>146</v>
      </c>
      <c r="BC105" s="159">
        <f>IF(N105="základní",J105,0)</f>
        <v>0</v>
      </c>
      <c r="BD105" s="159">
        <f>IF(N105="snížená",J105,0)</f>
        <v>0</v>
      </c>
      <c r="BE105" s="159">
        <f>IF(N105="zákl. přenesená",J105,0)</f>
        <v>0</v>
      </c>
      <c r="BF105" s="159">
        <f>IF(N105="sníž. přenesená",J105,0)</f>
        <v>0</v>
      </c>
      <c r="BG105" s="159">
        <f>IF(N105="nulová",J105,0)</f>
        <v>0</v>
      </c>
      <c r="BH105" s="19" t="s">
        <v>74</v>
      </c>
      <c r="BI105" s="159">
        <f>ROUND(I105*H105,2)</f>
        <v>0</v>
      </c>
      <c r="BJ105" s="19" t="s">
        <v>154</v>
      </c>
      <c r="BK105" s="19" t="s">
        <v>727</v>
      </c>
    </row>
    <row r="106" spans="2:63" s="10" customFormat="1" ht="29.85" customHeight="1" x14ac:dyDescent="0.3">
      <c r="B106" s="135"/>
      <c r="D106" s="136" t="s">
        <v>65</v>
      </c>
      <c r="E106" s="145" t="s">
        <v>333</v>
      </c>
      <c r="F106" s="145" t="s">
        <v>334</v>
      </c>
      <c r="J106" s="146"/>
      <c r="L106" s="135"/>
      <c r="M106" s="139"/>
      <c r="N106" s="140"/>
      <c r="O106" s="140"/>
      <c r="P106" s="141">
        <f>SUM(P107:P119)</f>
        <v>0</v>
      </c>
      <c r="Q106" s="140"/>
      <c r="R106" s="141">
        <f>SUM(R107:R119)</f>
        <v>0</v>
      </c>
      <c r="S106" s="140"/>
      <c r="T106" s="142">
        <f>SUM(T107:T119)</f>
        <v>0</v>
      </c>
      <c r="AP106" s="136" t="s">
        <v>76</v>
      </c>
      <c r="AR106" s="143" t="s">
        <v>65</v>
      </c>
      <c r="AS106" s="143" t="s">
        <v>74</v>
      </c>
      <c r="AW106" s="136" t="s">
        <v>146</v>
      </c>
      <c r="BI106" s="144">
        <f>SUM(BI107:BI119)</f>
        <v>0</v>
      </c>
    </row>
    <row r="107" spans="2:63" s="1" customFormat="1" ht="39.950000000000003" customHeight="1" x14ac:dyDescent="0.3">
      <c r="B107" s="147"/>
      <c r="C107" s="148" t="s">
        <v>728</v>
      </c>
      <c r="D107" s="148" t="s">
        <v>149</v>
      </c>
      <c r="E107" s="149" t="s">
        <v>1085</v>
      </c>
      <c r="F107" s="150" t="s">
        <v>729</v>
      </c>
      <c r="G107" s="151" t="s">
        <v>176</v>
      </c>
      <c r="H107" s="152">
        <v>115</v>
      </c>
      <c r="I107" s="153"/>
      <c r="J107" s="153"/>
      <c r="K107" s="150"/>
      <c r="L107" s="154"/>
      <c r="M107" s="155" t="s">
        <v>5</v>
      </c>
      <c r="N107" s="160" t="s">
        <v>37</v>
      </c>
      <c r="O107" s="161">
        <v>0</v>
      </c>
      <c r="P107" s="161">
        <f t="shared" ref="P107:P119" si="9">O107*H107</f>
        <v>0</v>
      </c>
      <c r="Q107" s="161">
        <v>0</v>
      </c>
      <c r="R107" s="161">
        <f t="shared" ref="R107:R119" si="10">Q107*H107</f>
        <v>0</v>
      </c>
      <c r="S107" s="161">
        <v>0</v>
      </c>
      <c r="T107" s="162">
        <f t="shared" ref="T107:T119" si="11">S107*H107</f>
        <v>0</v>
      </c>
      <c r="AP107" s="19" t="s">
        <v>153</v>
      </c>
      <c r="AR107" s="19" t="s">
        <v>149</v>
      </c>
      <c r="AS107" s="19" t="s">
        <v>76</v>
      </c>
      <c r="AW107" s="19" t="s">
        <v>146</v>
      </c>
      <c r="BC107" s="159">
        <f t="shared" ref="BC107:BC119" si="12">IF(N107="základní",J107,0)</f>
        <v>0</v>
      </c>
      <c r="BD107" s="159">
        <f t="shared" ref="BD107:BD119" si="13">IF(N107="snížená",J107,0)</f>
        <v>0</v>
      </c>
      <c r="BE107" s="159">
        <f t="shared" ref="BE107:BE119" si="14">IF(N107="zákl. přenesená",J107,0)</f>
        <v>0</v>
      </c>
      <c r="BF107" s="159">
        <f t="shared" ref="BF107:BF119" si="15">IF(N107="sníž. přenesená",J107,0)</f>
        <v>0</v>
      </c>
      <c r="BG107" s="159">
        <f t="shared" ref="BG107:BG119" si="16">IF(N107="nulová",J107,0)</f>
        <v>0</v>
      </c>
      <c r="BH107" s="19" t="s">
        <v>74</v>
      </c>
      <c r="BI107" s="159">
        <f t="shared" ref="BI107:BI119" si="17">ROUND(I107*H107,2)</f>
        <v>0</v>
      </c>
      <c r="BJ107" s="19" t="s">
        <v>154</v>
      </c>
      <c r="BK107" s="19" t="s">
        <v>730</v>
      </c>
    </row>
    <row r="108" spans="2:63" s="1" customFormat="1" ht="39.950000000000003" customHeight="1" x14ac:dyDescent="0.3">
      <c r="B108" s="147"/>
      <c r="C108" s="148" t="s">
        <v>731</v>
      </c>
      <c r="D108" s="148" t="s">
        <v>149</v>
      </c>
      <c r="E108" s="149" t="s">
        <v>1086</v>
      </c>
      <c r="F108" s="150" t="s">
        <v>732</v>
      </c>
      <c r="G108" s="151" t="s">
        <v>338</v>
      </c>
      <c r="H108" s="152">
        <v>18</v>
      </c>
      <c r="I108" s="153"/>
      <c r="J108" s="153"/>
      <c r="K108" s="150"/>
      <c r="L108" s="154"/>
      <c r="M108" s="155" t="s">
        <v>5</v>
      </c>
      <c r="N108" s="160" t="s">
        <v>37</v>
      </c>
      <c r="O108" s="161">
        <v>0</v>
      </c>
      <c r="P108" s="161">
        <f t="shared" si="9"/>
        <v>0</v>
      </c>
      <c r="Q108" s="161">
        <v>0</v>
      </c>
      <c r="R108" s="161">
        <f t="shared" si="10"/>
        <v>0</v>
      </c>
      <c r="S108" s="161">
        <v>0</v>
      </c>
      <c r="T108" s="162">
        <f t="shared" si="11"/>
        <v>0</v>
      </c>
      <c r="AP108" s="19" t="s">
        <v>153</v>
      </c>
      <c r="AR108" s="19" t="s">
        <v>149</v>
      </c>
      <c r="AS108" s="19" t="s">
        <v>76</v>
      </c>
      <c r="AW108" s="19" t="s">
        <v>146</v>
      </c>
      <c r="BC108" s="159">
        <f t="shared" si="12"/>
        <v>0</v>
      </c>
      <c r="BD108" s="159">
        <f t="shared" si="13"/>
        <v>0</v>
      </c>
      <c r="BE108" s="159">
        <f t="shared" si="14"/>
        <v>0</v>
      </c>
      <c r="BF108" s="159">
        <f t="shared" si="15"/>
        <v>0</v>
      </c>
      <c r="BG108" s="159">
        <f t="shared" si="16"/>
        <v>0</v>
      </c>
      <c r="BH108" s="19" t="s">
        <v>74</v>
      </c>
      <c r="BI108" s="159">
        <f t="shared" si="17"/>
        <v>0</v>
      </c>
      <c r="BJ108" s="19" t="s">
        <v>154</v>
      </c>
      <c r="BK108" s="19" t="s">
        <v>733</v>
      </c>
    </row>
    <row r="109" spans="2:63" s="1" customFormat="1" ht="39.950000000000003" customHeight="1" x14ac:dyDescent="0.3">
      <c r="B109" s="147"/>
      <c r="C109" s="148" t="s">
        <v>734</v>
      </c>
      <c r="D109" s="148" t="s">
        <v>149</v>
      </c>
      <c r="E109" s="149" t="s">
        <v>1087</v>
      </c>
      <c r="F109" s="150" t="s">
        <v>735</v>
      </c>
      <c r="G109" s="151" t="s">
        <v>338</v>
      </c>
      <c r="H109" s="152">
        <v>752</v>
      </c>
      <c r="I109" s="153"/>
      <c r="J109" s="153"/>
      <c r="K109" s="150"/>
      <c r="L109" s="154"/>
      <c r="M109" s="155" t="s">
        <v>5</v>
      </c>
      <c r="N109" s="160" t="s">
        <v>37</v>
      </c>
      <c r="O109" s="161">
        <v>0</v>
      </c>
      <c r="P109" s="161">
        <f t="shared" si="9"/>
        <v>0</v>
      </c>
      <c r="Q109" s="161">
        <v>0</v>
      </c>
      <c r="R109" s="161">
        <f t="shared" si="10"/>
        <v>0</v>
      </c>
      <c r="S109" s="161">
        <v>0</v>
      </c>
      <c r="T109" s="162">
        <f t="shared" si="11"/>
        <v>0</v>
      </c>
      <c r="AP109" s="19" t="s">
        <v>153</v>
      </c>
      <c r="AR109" s="19" t="s">
        <v>149</v>
      </c>
      <c r="AS109" s="19" t="s">
        <v>76</v>
      </c>
      <c r="AW109" s="19" t="s">
        <v>146</v>
      </c>
      <c r="BC109" s="159">
        <f t="shared" si="12"/>
        <v>0</v>
      </c>
      <c r="BD109" s="159">
        <f t="shared" si="13"/>
        <v>0</v>
      </c>
      <c r="BE109" s="159">
        <f t="shared" si="14"/>
        <v>0</v>
      </c>
      <c r="BF109" s="159">
        <f t="shared" si="15"/>
        <v>0</v>
      </c>
      <c r="BG109" s="159">
        <f t="shared" si="16"/>
        <v>0</v>
      </c>
      <c r="BH109" s="19" t="s">
        <v>74</v>
      </c>
      <c r="BI109" s="159">
        <f t="shared" si="17"/>
        <v>0</v>
      </c>
      <c r="BJ109" s="19" t="s">
        <v>154</v>
      </c>
      <c r="BK109" s="19" t="s">
        <v>736</v>
      </c>
    </row>
    <row r="110" spans="2:63" s="1" customFormat="1" ht="39.950000000000003" customHeight="1" x14ac:dyDescent="0.3">
      <c r="B110" s="147"/>
      <c r="C110" s="148" t="s">
        <v>737</v>
      </c>
      <c r="D110" s="148" t="s">
        <v>149</v>
      </c>
      <c r="E110" s="149" t="s">
        <v>1088</v>
      </c>
      <c r="F110" s="150" t="s">
        <v>738</v>
      </c>
      <c r="G110" s="151" t="s">
        <v>670</v>
      </c>
      <c r="H110" s="152">
        <v>171</v>
      </c>
      <c r="I110" s="153"/>
      <c r="J110" s="153"/>
      <c r="K110" s="150"/>
      <c r="L110" s="154"/>
      <c r="M110" s="155" t="s">
        <v>5</v>
      </c>
      <c r="N110" s="160" t="s">
        <v>37</v>
      </c>
      <c r="O110" s="161">
        <v>0</v>
      </c>
      <c r="P110" s="161">
        <f t="shared" si="9"/>
        <v>0</v>
      </c>
      <c r="Q110" s="161">
        <v>0</v>
      </c>
      <c r="R110" s="161">
        <f t="shared" si="10"/>
        <v>0</v>
      </c>
      <c r="S110" s="161">
        <v>0</v>
      </c>
      <c r="T110" s="162">
        <f t="shared" si="11"/>
        <v>0</v>
      </c>
      <c r="AP110" s="19" t="s">
        <v>153</v>
      </c>
      <c r="AR110" s="19" t="s">
        <v>149</v>
      </c>
      <c r="AS110" s="19" t="s">
        <v>76</v>
      </c>
      <c r="AW110" s="19" t="s">
        <v>146</v>
      </c>
      <c r="BC110" s="159">
        <f t="shared" si="12"/>
        <v>0</v>
      </c>
      <c r="BD110" s="159">
        <f t="shared" si="13"/>
        <v>0</v>
      </c>
      <c r="BE110" s="159">
        <f t="shared" si="14"/>
        <v>0</v>
      </c>
      <c r="BF110" s="159">
        <f t="shared" si="15"/>
        <v>0</v>
      </c>
      <c r="BG110" s="159">
        <f t="shared" si="16"/>
        <v>0</v>
      </c>
      <c r="BH110" s="19" t="s">
        <v>74</v>
      </c>
      <c r="BI110" s="159">
        <f t="shared" si="17"/>
        <v>0</v>
      </c>
      <c r="BJ110" s="19" t="s">
        <v>154</v>
      </c>
      <c r="BK110" s="19" t="s">
        <v>739</v>
      </c>
    </row>
    <row r="111" spans="2:63" s="1" customFormat="1" ht="39.950000000000003" customHeight="1" x14ac:dyDescent="0.3">
      <c r="B111" s="147"/>
      <c r="C111" s="148" t="s">
        <v>563</v>
      </c>
      <c r="D111" s="148" t="s">
        <v>149</v>
      </c>
      <c r="E111" s="149" t="s">
        <v>1089</v>
      </c>
      <c r="F111" s="150" t="s">
        <v>740</v>
      </c>
      <c r="G111" s="151" t="s">
        <v>176</v>
      </c>
      <c r="H111" s="152">
        <v>58</v>
      </c>
      <c r="I111" s="153"/>
      <c r="J111" s="153"/>
      <c r="K111" s="150"/>
      <c r="L111" s="154"/>
      <c r="M111" s="155" t="s">
        <v>5</v>
      </c>
      <c r="N111" s="160" t="s">
        <v>37</v>
      </c>
      <c r="O111" s="161">
        <v>0</v>
      </c>
      <c r="P111" s="161">
        <f t="shared" si="9"/>
        <v>0</v>
      </c>
      <c r="Q111" s="161">
        <v>0</v>
      </c>
      <c r="R111" s="161">
        <f t="shared" si="10"/>
        <v>0</v>
      </c>
      <c r="S111" s="161">
        <v>0</v>
      </c>
      <c r="T111" s="162">
        <f t="shared" si="11"/>
        <v>0</v>
      </c>
      <c r="AP111" s="19" t="s">
        <v>153</v>
      </c>
      <c r="AR111" s="19" t="s">
        <v>149</v>
      </c>
      <c r="AS111" s="19" t="s">
        <v>76</v>
      </c>
      <c r="AW111" s="19" t="s">
        <v>146</v>
      </c>
      <c r="BC111" s="159">
        <f t="shared" si="12"/>
        <v>0</v>
      </c>
      <c r="BD111" s="159">
        <f t="shared" si="13"/>
        <v>0</v>
      </c>
      <c r="BE111" s="159">
        <f t="shared" si="14"/>
        <v>0</v>
      </c>
      <c r="BF111" s="159">
        <f t="shared" si="15"/>
        <v>0</v>
      </c>
      <c r="BG111" s="159">
        <f t="shared" si="16"/>
        <v>0</v>
      </c>
      <c r="BH111" s="19" t="s">
        <v>74</v>
      </c>
      <c r="BI111" s="159">
        <f t="shared" si="17"/>
        <v>0</v>
      </c>
      <c r="BJ111" s="19" t="s">
        <v>154</v>
      </c>
      <c r="BK111" s="19" t="s">
        <v>741</v>
      </c>
    </row>
    <row r="112" spans="2:63" s="1" customFormat="1" ht="39.950000000000003" customHeight="1" x14ac:dyDescent="0.3">
      <c r="B112" s="147"/>
      <c r="C112" s="148" t="s">
        <v>10</v>
      </c>
      <c r="D112" s="148" t="s">
        <v>149</v>
      </c>
      <c r="E112" s="149" t="s">
        <v>1090</v>
      </c>
      <c r="F112" s="150" t="s">
        <v>742</v>
      </c>
      <c r="G112" s="151" t="s">
        <v>176</v>
      </c>
      <c r="H112" s="152">
        <v>15</v>
      </c>
      <c r="I112" s="153"/>
      <c r="J112" s="153"/>
      <c r="K112" s="150"/>
      <c r="L112" s="154"/>
      <c r="M112" s="155" t="s">
        <v>5</v>
      </c>
      <c r="N112" s="160" t="s">
        <v>37</v>
      </c>
      <c r="O112" s="161">
        <v>0</v>
      </c>
      <c r="P112" s="161">
        <f t="shared" si="9"/>
        <v>0</v>
      </c>
      <c r="Q112" s="161">
        <v>0</v>
      </c>
      <c r="R112" s="161">
        <f t="shared" si="10"/>
        <v>0</v>
      </c>
      <c r="S112" s="161">
        <v>0</v>
      </c>
      <c r="T112" s="162">
        <f t="shared" si="11"/>
        <v>0</v>
      </c>
      <c r="AP112" s="19" t="s">
        <v>153</v>
      </c>
      <c r="AR112" s="19" t="s">
        <v>149</v>
      </c>
      <c r="AS112" s="19" t="s">
        <v>76</v>
      </c>
      <c r="AW112" s="19" t="s">
        <v>146</v>
      </c>
      <c r="BC112" s="159">
        <f t="shared" si="12"/>
        <v>0</v>
      </c>
      <c r="BD112" s="159">
        <f t="shared" si="13"/>
        <v>0</v>
      </c>
      <c r="BE112" s="159">
        <f t="shared" si="14"/>
        <v>0</v>
      </c>
      <c r="BF112" s="159">
        <f t="shared" si="15"/>
        <v>0</v>
      </c>
      <c r="BG112" s="159">
        <f t="shared" si="16"/>
        <v>0</v>
      </c>
      <c r="BH112" s="19" t="s">
        <v>74</v>
      </c>
      <c r="BI112" s="159">
        <f t="shared" si="17"/>
        <v>0</v>
      </c>
      <c r="BJ112" s="19" t="s">
        <v>154</v>
      </c>
      <c r="BK112" s="19" t="s">
        <v>743</v>
      </c>
    </row>
    <row r="113" spans="2:63" s="1" customFormat="1" ht="39.950000000000003" customHeight="1" x14ac:dyDescent="0.3">
      <c r="B113" s="147"/>
      <c r="C113" s="148" t="s">
        <v>357</v>
      </c>
      <c r="D113" s="148" t="s">
        <v>149</v>
      </c>
      <c r="E113" s="149" t="s">
        <v>1091</v>
      </c>
      <c r="F113" s="150" t="s">
        <v>744</v>
      </c>
      <c r="G113" s="151" t="s">
        <v>176</v>
      </c>
      <c r="H113" s="152">
        <v>51</v>
      </c>
      <c r="I113" s="153"/>
      <c r="J113" s="153"/>
      <c r="K113" s="150"/>
      <c r="L113" s="154"/>
      <c r="M113" s="155" t="s">
        <v>5</v>
      </c>
      <c r="N113" s="160" t="s">
        <v>37</v>
      </c>
      <c r="O113" s="161">
        <v>0</v>
      </c>
      <c r="P113" s="161">
        <f t="shared" si="9"/>
        <v>0</v>
      </c>
      <c r="Q113" s="161">
        <v>0</v>
      </c>
      <c r="R113" s="161">
        <f t="shared" si="10"/>
        <v>0</v>
      </c>
      <c r="S113" s="161">
        <v>0</v>
      </c>
      <c r="T113" s="162">
        <f t="shared" si="11"/>
        <v>0</v>
      </c>
      <c r="AP113" s="19" t="s">
        <v>153</v>
      </c>
      <c r="AR113" s="19" t="s">
        <v>149</v>
      </c>
      <c r="AS113" s="19" t="s">
        <v>76</v>
      </c>
      <c r="AW113" s="19" t="s">
        <v>146</v>
      </c>
      <c r="BC113" s="159">
        <f t="shared" si="12"/>
        <v>0</v>
      </c>
      <c r="BD113" s="159">
        <f t="shared" si="13"/>
        <v>0</v>
      </c>
      <c r="BE113" s="159">
        <f t="shared" si="14"/>
        <v>0</v>
      </c>
      <c r="BF113" s="159">
        <f t="shared" si="15"/>
        <v>0</v>
      </c>
      <c r="BG113" s="159">
        <f t="shared" si="16"/>
        <v>0</v>
      </c>
      <c r="BH113" s="19" t="s">
        <v>74</v>
      </c>
      <c r="BI113" s="159">
        <f t="shared" si="17"/>
        <v>0</v>
      </c>
      <c r="BJ113" s="19" t="s">
        <v>154</v>
      </c>
      <c r="BK113" s="19" t="s">
        <v>745</v>
      </c>
    </row>
    <row r="114" spans="2:63" s="1" customFormat="1" ht="39.950000000000003" customHeight="1" x14ac:dyDescent="0.3">
      <c r="B114" s="147"/>
      <c r="C114" s="148" t="s">
        <v>365</v>
      </c>
      <c r="D114" s="148" t="s">
        <v>149</v>
      </c>
      <c r="E114" s="149" t="s">
        <v>1092</v>
      </c>
      <c r="F114" s="150" t="s">
        <v>746</v>
      </c>
      <c r="G114" s="151" t="s">
        <v>176</v>
      </c>
      <c r="H114" s="152">
        <v>7.5</v>
      </c>
      <c r="I114" s="153"/>
      <c r="J114" s="153"/>
      <c r="K114" s="150"/>
      <c r="L114" s="154"/>
      <c r="M114" s="155" t="s">
        <v>5</v>
      </c>
      <c r="N114" s="160" t="s">
        <v>37</v>
      </c>
      <c r="O114" s="161">
        <v>0</v>
      </c>
      <c r="P114" s="161">
        <f t="shared" si="9"/>
        <v>0</v>
      </c>
      <c r="Q114" s="161">
        <v>0</v>
      </c>
      <c r="R114" s="161">
        <f t="shared" si="10"/>
        <v>0</v>
      </c>
      <c r="S114" s="161">
        <v>0</v>
      </c>
      <c r="T114" s="162">
        <f t="shared" si="11"/>
        <v>0</v>
      </c>
      <c r="AP114" s="19" t="s">
        <v>153</v>
      </c>
      <c r="AR114" s="19" t="s">
        <v>149</v>
      </c>
      <c r="AS114" s="19" t="s">
        <v>76</v>
      </c>
      <c r="AW114" s="19" t="s">
        <v>146</v>
      </c>
      <c r="BC114" s="159">
        <f t="shared" si="12"/>
        <v>0</v>
      </c>
      <c r="BD114" s="159">
        <f t="shared" si="13"/>
        <v>0</v>
      </c>
      <c r="BE114" s="159">
        <f t="shared" si="14"/>
        <v>0</v>
      </c>
      <c r="BF114" s="159">
        <f t="shared" si="15"/>
        <v>0</v>
      </c>
      <c r="BG114" s="159">
        <f t="shared" si="16"/>
        <v>0</v>
      </c>
      <c r="BH114" s="19" t="s">
        <v>74</v>
      </c>
      <c r="BI114" s="159">
        <f t="shared" si="17"/>
        <v>0</v>
      </c>
      <c r="BJ114" s="19" t="s">
        <v>154</v>
      </c>
      <c r="BK114" s="19" t="s">
        <v>747</v>
      </c>
    </row>
    <row r="115" spans="2:63" s="1" customFormat="1" ht="39.950000000000003" customHeight="1" x14ac:dyDescent="0.3">
      <c r="B115" s="147"/>
      <c r="C115" s="148" t="s">
        <v>748</v>
      </c>
      <c r="D115" s="148" t="s">
        <v>149</v>
      </c>
      <c r="E115" s="149" t="s">
        <v>1093</v>
      </c>
      <c r="F115" s="150" t="s">
        <v>749</v>
      </c>
      <c r="G115" s="151" t="s">
        <v>176</v>
      </c>
      <c r="H115" s="152">
        <v>112.5</v>
      </c>
      <c r="I115" s="153"/>
      <c r="J115" s="153"/>
      <c r="K115" s="150"/>
      <c r="L115" s="154"/>
      <c r="M115" s="155" t="s">
        <v>5</v>
      </c>
      <c r="N115" s="160" t="s">
        <v>37</v>
      </c>
      <c r="O115" s="161">
        <v>0</v>
      </c>
      <c r="P115" s="161">
        <f t="shared" si="9"/>
        <v>0</v>
      </c>
      <c r="Q115" s="161">
        <v>0</v>
      </c>
      <c r="R115" s="161">
        <f t="shared" si="10"/>
        <v>0</v>
      </c>
      <c r="S115" s="161">
        <v>0</v>
      </c>
      <c r="T115" s="162">
        <f t="shared" si="11"/>
        <v>0</v>
      </c>
      <c r="AP115" s="19" t="s">
        <v>153</v>
      </c>
      <c r="AR115" s="19" t="s">
        <v>149</v>
      </c>
      <c r="AS115" s="19" t="s">
        <v>76</v>
      </c>
      <c r="AW115" s="19" t="s">
        <v>146</v>
      </c>
      <c r="BC115" s="159">
        <f t="shared" si="12"/>
        <v>0</v>
      </c>
      <c r="BD115" s="159">
        <f t="shared" si="13"/>
        <v>0</v>
      </c>
      <c r="BE115" s="159">
        <f t="shared" si="14"/>
        <v>0</v>
      </c>
      <c r="BF115" s="159">
        <f t="shared" si="15"/>
        <v>0</v>
      </c>
      <c r="BG115" s="159">
        <f t="shared" si="16"/>
        <v>0</v>
      </c>
      <c r="BH115" s="19" t="s">
        <v>74</v>
      </c>
      <c r="BI115" s="159">
        <f t="shared" si="17"/>
        <v>0</v>
      </c>
      <c r="BJ115" s="19" t="s">
        <v>154</v>
      </c>
      <c r="BK115" s="19" t="s">
        <v>750</v>
      </c>
    </row>
    <row r="116" spans="2:63" s="1" customFormat="1" ht="39.950000000000003" customHeight="1" x14ac:dyDescent="0.3">
      <c r="B116" s="147"/>
      <c r="C116" s="148" t="s">
        <v>751</v>
      </c>
      <c r="D116" s="148" t="s">
        <v>149</v>
      </c>
      <c r="E116" s="149" t="s">
        <v>1094</v>
      </c>
      <c r="F116" s="150" t="s">
        <v>752</v>
      </c>
      <c r="G116" s="151" t="s">
        <v>176</v>
      </c>
      <c r="H116" s="152">
        <v>24</v>
      </c>
      <c r="I116" s="153"/>
      <c r="J116" s="153"/>
      <c r="K116" s="150"/>
      <c r="L116" s="154"/>
      <c r="M116" s="155" t="s">
        <v>5</v>
      </c>
      <c r="N116" s="160" t="s">
        <v>37</v>
      </c>
      <c r="O116" s="161">
        <v>0</v>
      </c>
      <c r="P116" s="161">
        <f t="shared" si="9"/>
        <v>0</v>
      </c>
      <c r="Q116" s="161">
        <v>0</v>
      </c>
      <c r="R116" s="161">
        <f t="shared" si="10"/>
        <v>0</v>
      </c>
      <c r="S116" s="161">
        <v>0</v>
      </c>
      <c r="T116" s="162">
        <f t="shared" si="11"/>
        <v>0</v>
      </c>
      <c r="AP116" s="19" t="s">
        <v>153</v>
      </c>
      <c r="AR116" s="19" t="s">
        <v>149</v>
      </c>
      <c r="AS116" s="19" t="s">
        <v>76</v>
      </c>
      <c r="AW116" s="19" t="s">
        <v>146</v>
      </c>
      <c r="BC116" s="159">
        <f t="shared" si="12"/>
        <v>0</v>
      </c>
      <c r="BD116" s="159">
        <f t="shared" si="13"/>
        <v>0</v>
      </c>
      <c r="BE116" s="159">
        <f t="shared" si="14"/>
        <v>0</v>
      </c>
      <c r="BF116" s="159">
        <f t="shared" si="15"/>
        <v>0</v>
      </c>
      <c r="BG116" s="159">
        <f t="shared" si="16"/>
        <v>0</v>
      </c>
      <c r="BH116" s="19" t="s">
        <v>74</v>
      </c>
      <c r="BI116" s="159">
        <f t="shared" si="17"/>
        <v>0</v>
      </c>
      <c r="BJ116" s="19" t="s">
        <v>154</v>
      </c>
      <c r="BK116" s="19" t="s">
        <v>753</v>
      </c>
    </row>
    <row r="117" spans="2:63" s="1" customFormat="1" ht="39.950000000000003" customHeight="1" x14ac:dyDescent="0.3">
      <c r="B117" s="147"/>
      <c r="C117" s="148" t="s">
        <v>11</v>
      </c>
      <c r="D117" s="148" t="s">
        <v>149</v>
      </c>
      <c r="E117" s="149" t="s">
        <v>1095</v>
      </c>
      <c r="F117" s="150" t="s">
        <v>754</v>
      </c>
      <c r="G117" s="151" t="s">
        <v>176</v>
      </c>
      <c r="H117" s="152">
        <v>49.5</v>
      </c>
      <c r="I117" s="153"/>
      <c r="J117" s="153"/>
      <c r="K117" s="150"/>
      <c r="L117" s="154"/>
      <c r="M117" s="155" t="s">
        <v>5</v>
      </c>
      <c r="N117" s="160" t="s">
        <v>37</v>
      </c>
      <c r="O117" s="161">
        <v>0</v>
      </c>
      <c r="P117" s="161">
        <f t="shared" si="9"/>
        <v>0</v>
      </c>
      <c r="Q117" s="161">
        <v>0</v>
      </c>
      <c r="R117" s="161">
        <f t="shared" si="10"/>
        <v>0</v>
      </c>
      <c r="S117" s="161">
        <v>0</v>
      </c>
      <c r="T117" s="162">
        <f t="shared" si="11"/>
        <v>0</v>
      </c>
      <c r="AP117" s="19" t="s">
        <v>153</v>
      </c>
      <c r="AR117" s="19" t="s">
        <v>149</v>
      </c>
      <c r="AS117" s="19" t="s">
        <v>76</v>
      </c>
      <c r="AW117" s="19" t="s">
        <v>146</v>
      </c>
      <c r="BC117" s="159">
        <f t="shared" si="12"/>
        <v>0</v>
      </c>
      <c r="BD117" s="159">
        <f t="shared" si="13"/>
        <v>0</v>
      </c>
      <c r="BE117" s="159">
        <f t="shared" si="14"/>
        <v>0</v>
      </c>
      <c r="BF117" s="159">
        <f t="shared" si="15"/>
        <v>0</v>
      </c>
      <c r="BG117" s="159">
        <f t="shared" si="16"/>
        <v>0</v>
      </c>
      <c r="BH117" s="19" t="s">
        <v>74</v>
      </c>
      <c r="BI117" s="159">
        <f t="shared" si="17"/>
        <v>0</v>
      </c>
      <c r="BJ117" s="19" t="s">
        <v>154</v>
      </c>
      <c r="BK117" s="19" t="s">
        <v>755</v>
      </c>
    </row>
    <row r="118" spans="2:63" s="1" customFormat="1" ht="39.950000000000003" customHeight="1" x14ac:dyDescent="0.3">
      <c r="B118" s="147"/>
      <c r="C118" s="148" t="s">
        <v>154</v>
      </c>
      <c r="D118" s="148" t="s">
        <v>149</v>
      </c>
      <c r="E118" s="149" t="s">
        <v>1096</v>
      </c>
      <c r="F118" s="150" t="s">
        <v>756</v>
      </c>
      <c r="G118" s="151" t="s">
        <v>176</v>
      </c>
      <c r="H118" s="152">
        <v>37.5</v>
      </c>
      <c r="I118" s="153"/>
      <c r="J118" s="153"/>
      <c r="K118" s="150"/>
      <c r="L118" s="154"/>
      <c r="M118" s="155" t="s">
        <v>5</v>
      </c>
      <c r="N118" s="160" t="s">
        <v>37</v>
      </c>
      <c r="O118" s="161">
        <v>0</v>
      </c>
      <c r="P118" s="161">
        <f t="shared" si="9"/>
        <v>0</v>
      </c>
      <c r="Q118" s="161">
        <v>0</v>
      </c>
      <c r="R118" s="161">
        <f t="shared" si="10"/>
        <v>0</v>
      </c>
      <c r="S118" s="161">
        <v>0</v>
      </c>
      <c r="T118" s="162">
        <f t="shared" si="11"/>
        <v>0</v>
      </c>
      <c r="AP118" s="19" t="s">
        <v>153</v>
      </c>
      <c r="AR118" s="19" t="s">
        <v>149</v>
      </c>
      <c r="AS118" s="19" t="s">
        <v>76</v>
      </c>
      <c r="AW118" s="19" t="s">
        <v>146</v>
      </c>
      <c r="BC118" s="159">
        <f t="shared" si="12"/>
        <v>0</v>
      </c>
      <c r="BD118" s="159">
        <f t="shared" si="13"/>
        <v>0</v>
      </c>
      <c r="BE118" s="159">
        <f t="shared" si="14"/>
        <v>0</v>
      </c>
      <c r="BF118" s="159">
        <f t="shared" si="15"/>
        <v>0</v>
      </c>
      <c r="BG118" s="159">
        <f t="shared" si="16"/>
        <v>0</v>
      </c>
      <c r="BH118" s="19" t="s">
        <v>74</v>
      </c>
      <c r="BI118" s="159">
        <f t="shared" si="17"/>
        <v>0</v>
      </c>
      <c r="BJ118" s="19" t="s">
        <v>154</v>
      </c>
      <c r="BK118" s="19" t="s">
        <v>757</v>
      </c>
    </row>
    <row r="119" spans="2:63" s="1" customFormat="1" ht="39.950000000000003" customHeight="1" x14ac:dyDescent="0.3">
      <c r="B119" s="147"/>
      <c r="C119" s="148" t="s">
        <v>76</v>
      </c>
      <c r="D119" s="148" t="s">
        <v>149</v>
      </c>
      <c r="E119" s="149" t="s">
        <v>1097</v>
      </c>
      <c r="F119" s="150" t="s">
        <v>759</v>
      </c>
      <c r="G119" s="151" t="s">
        <v>152</v>
      </c>
      <c r="H119" s="152">
        <v>25</v>
      </c>
      <c r="I119" s="153"/>
      <c r="J119" s="153"/>
      <c r="K119" s="150"/>
      <c r="L119" s="154"/>
      <c r="M119" s="155" t="s">
        <v>5</v>
      </c>
      <c r="N119" s="160" t="s">
        <v>37</v>
      </c>
      <c r="O119" s="161">
        <v>0</v>
      </c>
      <c r="P119" s="161">
        <f t="shared" si="9"/>
        <v>0</v>
      </c>
      <c r="Q119" s="161">
        <v>0</v>
      </c>
      <c r="R119" s="161">
        <f t="shared" si="10"/>
        <v>0</v>
      </c>
      <c r="S119" s="161">
        <v>0</v>
      </c>
      <c r="T119" s="162">
        <f t="shared" si="11"/>
        <v>0</v>
      </c>
      <c r="AP119" s="19" t="s">
        <v>153</v>
      </c>
      <c r="AR119" s="19" t="s">
        <v>149</v>
      </c>
      <c r="AS119" s="19" t="s">
        <v>76</v>
      </c>
      <c r="AW119" s="19" t="s">
        <v>146</v>
      </c>
      <c r="BC119" s="159">
        <f t="shared" si="12"/>
        <v>0</v>
      </c>
      <c r="BD119" s="159">
        <f t="shared" si="13"/>
        <v>0</v>
      </c>
      <c r="BE119" s="159">
        <f t="shared" si="14"/>
        <v>0</v>
      </c>
      <c r="BF119" s="159">
        <f t="shared" si="15"/>
        <v>0</v>
      </c>
      <c r="BG119" s="159">
        <f t="shared" si="16"/>
        <v>0</v>
      </c>
      <c r="BH119" s="19" t="s">
        <v>74</v>
      </c>
      <c r="BI119" s="159">
        <f t="shared" si="17"/>
        <v>0</v>
      </c>
      <c r="BJ119" s="19" t="s">
        <v>154</v>
      </c>
      <c r="BK119" s="19" t="s">
        <v>760</v>
      </c>
    </row>
    <row r="120" spans="2:63" s="10" customFormat="1" ht="29.85" customHeight="1" x14ac:dyDescent="0.3">
      <c r="B120" s="135"/>
      <c r="D120" s="136" t="s">
        <v>65</v>
      </c>
      <c r="E120" s="145" t="s">
        <v>421</v>
      </c>
      <c r="F120" s="145" t="s">
        <v>422</v>
      </c>
      <c r="J120" s="146"/>
      <c r="L120" s="135"/>
      <c r="M120" s="139"/>
      <c r="N120" s="140"/>
      <c r="O120" s="140"/>
      <c r="P120" s="141">
        <f>SUM(P121:P139)</f>
        <v>0</v>
      </c>
      <c r="Q120" s="140"/>
      <c r="R120" s="141">
        <f>SUM(R121:R139)</f>
        <v>0</v>
      </c>
      <c r="S120" s="140"/>
      <c r="T120" s="142">
        <f>SUM(T121:T139)</f>
        <v>0</v>
      </c>
      <c r="AP120" s="136" t="s">
        <v>76</v>
      </c>
      <c r="AR120" s="143" t="s">
        <v>65</v>
      </c>
      <c r="AS120" s="143" t="s">
        <v>74</v>
      </c>
      <c r="AW120" s="136" t="s">
        <v>146</v>
      </c>
      <c r="BI120" s="144">
        <f>SUM(BI121:BI139)</f>
        <v>0</v>
      </c>
    </row>
    <row r="121" spans="2:63" s="1" customFormat="1" ht="51" customHeight="1" x14ac:dyDescent="0.3">
      <c r="B121" s="147"/>
      <c r="C121" s="148" t="s">
        <v>761</v>
      </c>
      <c r="D121" s="148" t="s">
        <v>149</v>
      </c>
      <c r="E121" s="149" t="s">
        <v>1098</v>
      </c>
      <c r="F121" s="150" t="s">
        <v>762</v>
      </c>
      <c r="G121" s="151" t="s">
        <v>152</v>
      </c>
      <c r="H121" s="152">
        <v>22</v>
      </c>
      <c r="I121" s="153"/>
      <c r="J121" s="153"/>
      <c r="K121" s="150"/>
      <c r="L121" s="154"/>
      <c r="M121" s="155" t="s">
        <v>5</v>
      </c>
      <c r="N121" s="160" t="s">
        <v>37</v>
      </c>
      <c r="O121" s="161">
        <v>0</v>
      </c>
      <c r="P121" s="161">
        <f t="shared" ref="P121:P139" si="18">O121*H121</f>
        <v>0</v>
      </c>
      <c r="Q121" s="161">
        <v>0</v>
      </c>
      <c r="R121" s="161">
        <f t="shared" ref="R121:R139" si="19">Q121*H121</f>
        <v>0</v>
      </c>
      <c r="S121" s="161">
        <v>0</v>
      </c>
      <c r="T121" s="162">
        <f t="shared" ref="T121:T139" si="20">S121*H121</f>
        <v>0</v>
      </c>
      <c r="AP121" s="19" t="s">
        <v>153</v>
      </c>
      <c r="AR121" s="19" t="s">
        <v>149</v>
      </c>
      <c r="AS121" s="19" t="s">
        <v>76</v>
      </c>
      <c r="AW121" s="19" t="s">
        <v>146</v>
      </c>
      <c r="BC121" s="159">
        <f t="shared" ref="BC121:BC139" si="21">IF(N121="základní",J121,0)</f>
        <v>0</v>
      </c>
      <c r="BD121" s="159">
        <f t="shared" ref="BD121:BD139" si="22">IF(N121="snížená",J121,0)</f>
        <v>0</v>
      </c>
      <c r="BE121" s="159">
        <f t="shared" ref="BE121:BE139" si="23">IF(N121="zákl. přenesená",J121,0)</f>
        <v>0</v>
      </c>
      <c r="BF121" s="159">
        <f t="shared" ref="BF121:BF139" si="24">IF(N121="sníž. přenesená",J121,0)</f>
        <v>0</v>
      </c>
      <c r="BG121" s="159">
        <f t="shared" ref="BG121:BG139" si="25">IF(N121="nulová",J121,0)</f>
        <v>0</v>
      </c>
      <c r="BH121" s="19" t="s">
        <v>74</v>
      </c>
      <c r="BI121" s="159">
        <f t="shared" ref="BI121:BI139" si="26">ROUND(I121*H121,2)</f>
        <v>0</v>
      </c>
      <c r="BJ121" s="19" t="s">
        <v>154</v>
      </c>
      <c r="BK121" s="19" t="s">
        <v>763</v>
      </c>
    </row>
    <row r="122" spans="2:63" s="1" customFormat="1" ht="51" customHeight="1" x14ac:dyDescent="0.3">
      <c r="B122" s="147"/>
      <c r="C122" s="148" t="s">
        <v>401</v>
      </c>
      <c r="D122" s="148" t="s">
        <v>149</v>
      </c>
      <c r="E122" s="149" t="s">
        <v>1099</v>
      </c>
      <c r="F122" s="150" t="s">
        <v>764</v>
      </c>
      <c r="G122" s="151" t="s">
        <v>152</v>
      </c>
      <c r="H122" s="152">
        <v>13</v>
      </c>
      <c r="I122" s="153"/>
      <c r="J122" s="153"/>
      <c r="K122" s="150"/>
      <c r="L122" s="154"/>
      <c r="M122" s="155" t="s">
        <v>5</v>
      </c>
      <c r="N122" s="160" t="s">
        <v>37</v>
      </c>
      <c r="O122" s="161">
        <v>0</v>
      </c>
      <c r="P122" s="161">
        <f t="shared" si="18"/>
        <v>0</v>
      </c>
      <c r="Q122" s="161">
        <v>0</v>
      </c>
      <c r="R122" s="161">
        <f t="shared" si="19"/>
        <v>0</v>
      </c>
      <c r="S122" s="161">
        <v>0</v>
      </c>
      <c r="T122" s="162">
        <f t="shared" si="20"/>
        <v>0</v>
      </c>
      <c r="AP122" s="19" t="s">
        <v>153</v>
      </c>
      <c r="AR122" s="19" t="s">
        <v>149</v>
      </c>
      <c r="AS122" s="19" t="s">
        <v>76</v>
      </c>
      <c r="AW122" s="19" t="s">
        <v>146</v>
      </c>
      <c r="BC122" s="159">
        <f t="shared" si="21"/>
        <v>0</v>
      </c>
      <c r="BD122" s="159">
        <f t="shared" si="22"/>
        <v>0</v>
      </c>
      <c r="BE122" s="159">
        <f t="shared" si="23"/>
        <v>0</v>
      </c>
      <c r="BF122" s="159">
        <f t="shared" si="24"/>
        <v>0</v>
      </c>
      <c r="BG122" s="159">
        <f t="shared" si="25"/>
        <v>0</v>
      </c>
      <c r="BH122" s="19" t="s">
        <v>74</v>
      </c>
      <c r="BI122" s="159">
        <f t="shared" si="26"/>
        <v>0</v>
      </c>
      <c r="BJ122" s="19" t="s">
        <v>154</v>
      </c>
      <c r="BK122" s="19" t="s">
        <v>765</v>
      </c>
    </row>
    <row r="123" spans="2:63" s="1" customFormat="1" ht="38.25" customHeight="1" x14ac:dyDescent="0.3">
      <c r="B123" s="147"/>
      <c r="C123" s="148" t="s">
        <v>381</v>
      </c>
      <c r="D123" s="148" t="s">
        <v>149</v>
      </c>
      <c r="E123" s="149" t="s">
        <v>1100</v>
      </c>
      <c r="F123" s="150" t="s">
        <v>766</v>
      </c>
      <c r="G123" s="151" t="s">
        <v>152</v>
      </c>
      <c r="H123" s="152">
        <v>31</v>
      </c>
      <c r="I123" s="153"/>
      <c r="J123" s="153"/>
      <c r="K123" s="150"/>
      <c r="L123" s="154"/>
      <c r="M123" s="155" t="s">
        <v>5</v>
      </c>
      <c r="N123" s="160" t="s">
        <v>37</v>
      </c>
      <c r="O123" s="161">
        <v>0</v>
      </c>
      <c r="P123" s="161">
        <f t="shared" si="18"/>
        <v>0</v>
      </c>
      <c r="Q123" s="161">
        <v>0</v>
      </c>
      <c r="R123" s="161">
        <f t="shared" si="19"/>
        <v>0</v>
      </c>
      <c r="S123" s="161">
        <v>0</v>
      </c>
      <c r="T123" s="162">
        <f t="shared" si="20"/>
        <v>0</v>
      </c>
      <c r="AP123" s="19" t="s">
        <v>153</v>
      </c>
      <c r="AR123" s="19" t="s">
        <v>149</v>
      </c>
      <c r="AS123" s="19" t="s">
        <v>76</v>
      </c>
      <c r="AW123" s="19" t="s">
        <v>146</v>
      </c>
      <c r="BC123" s="159">
        <f t="shared" si="21"/>
        <v>0</v>
      </c>
      <c r="BD123" s="159">
        <f t="shared" si="22"/>
        <v>0</v>
      </c>
      <c r="BE123" s="159">
        <f t="shared" si="23"/>
        <v>0</v>
      </c>
      <c r="BF123" s="159">
        <f t="shared" si="24"/>
        <v>0</v>
      </c>
      <c r="BG123" s="159">
        <f t="shared" si="25"/>
        <v>0</v>
      </c>
      <c r="BH123" s="19" t="s">
        <v>74</v>
      </c>
      <c r="BI123" s="159">
        <f t="shared" si="26"/>
        <v>0</v>
      </c>
      <c r="BJ123" s="19" t="s">
        <v>154</v>
      </c>
      <c r="BK123" s="19" t="s">
        <v>767</v>
      </c>
    </row>
    <row r="124" spans="2:63" s="1" customFormat="1" ht="25.5" customHeight="1" x14ac:dyDescent="0.3">
      <c r="B124" s="147"/>
      <c r="C124" s="148" t="s">
        <v>385</v>
      </c>
      <c r="D124" s="148" t="s">
        <v>149</v>
      </c>
      <c r="E124" s="149" t="s">
        <v>1101</v>
      </c>
      <c r="F124" s="150" t="s">
        <v>768</v>
      </c>
      <c r="G124" s="151" t="s">
        <v>152</v>
      </c>
      <c r="H124" s="152">
        <v>1</v>
      </c>
      <c r="I124" s="153"/>
      <c r="J124" s="153"/>
      <c r="K124" s="150"/>
      <c r="L124" s="154"/>
      <c r="M124" s="155" t="s">
        <v>5</v>
      </c>
      <c r="N124" s="160" t="s">
        <v>37</v>
      </c>
      <c r="O124" s="161">
        <v>0</v>
      </c>
      <c r="P124" s="161">
        <f t="shared" si="18"/>
        <v>0</v>
      </c>
      <c r="Q124" s="161">
        <v>0</v>
      </c>
      <c r="R124" s="161">
        <f t="shared" si="19"/>
        <v>0</v>
      </c>
      <c r="S124" s="161">
        <v>0</v>
      </c>
      <c r="T124" s="162">
        <f t="shared" si="20"/>
        <v>0</v>
      </c>
      <c r="AP124" s="19" t="s">
        <v>153</v>
      </c>
      <c r="AR124" s="19" t="s">
        <v>149</v>
      </c>
      <c r="AS124" s="19" t="s">
        <v>76</v>
      </c>
      <c r="AW124" s="19" t="s">
        <v>146</v>
      </c>
      <c r="BC124" s="159">
        <f t="shared" si="21"/>
        <v>0</v>
      </c>
      <c r="BD124" s="159">
        <f t="shared" si="22"/>
        <v>0</v>
      </c>
      <c r="BE124" s="159">
        <f t="shared" si="23"/>
        <v>0</v>
      </c>
      <c r="BF124" s="159">
        <f t="shared" si="24"/>
        <v>0</v>
      </c>
      <c r="BG124" s="159">
        <f t="shared" si="25"/>
        <v>0</v>
      </c>
      <c r="BH124" s="19" t="s">
        <v>74</v>
      </c>
      <c r="BI124" s="159">
        <f t="shared" si="26"/>
        <v>0</v>
      </c>
      <c r="BJ124" s="19" t="s">
        <v>154</v>
      </c>
      <c r="BK124" s="19" t="s">
        <v>769</v>
      </c>
    </row>
    <row r="125" spans="2:63" s="1" customFormat="1" ht="38.25" customHeight="1" x14ac:dyDescent="0.3">
      <c r="B125" s="147"/>
      <c r="C125" s="148" t="s">
        <v>579</v>
      </c>
      <c r="D125" s="148" t="s">
        <v>149</v>
      </c>
      <c r="E125" s="149" t="s">
        <v>1102</v>
      </c>
      <c r="F125" s="150" t="s">
        <v>770</v>
      </c>
      <c r="G125" s="151" t="s">
        <v>5</v>
      </c>
      <c r="H125" s="152">
        <v>3</v>
      </c>
      <c r="I125" s="153"/>
      <c r="J125" s="153"/>
      <c r="K125" s="150"/>
      <c r="L125" s="154"/>
      <c r="M125" s="155" t="s">
        <v>5</v>
      </c>
      <c r="N125" s="160" t="s">
        <v>37</v>
      </c>
      <c r="O125" s="161">
        <v>0</v>
      </c>
      <c r="P125" s="161">
        <f t="shared" si="18"/>
        <v>0</v>
      </c>
      <c r="Q125" s="161">
        <v>0</v>
      </c>
      <c r="R125" s="161">
        <f t="shared" si="19"/>
        <v>0</v>
      </c>
      <c r="S125" s="161">
        <v>0</v>
      </c>
      <c r="T125" s="162">
        <f t="shared" si="20"/>
        <v>0</v>
      </c>
      <c r="AP125" s="19" t="s">
        <v>153</v>
      </c>
      <c r="AR125" s="19" t="s">
        <v>149</v>
      </c>
      <c r="AS125" s="19" t="s">
        <v>76</v>
      </c>
      <c r="AW125" s="19" t="s">
        <v>146</v>
      </c>
      <c r="BC125" s="159">
        <f t="shared" si="21"/>
        <v>0</v>
      </c>
      <c r="BD125" s="159">
        <f t="shared" si="22"/>
        <v>0</v>
      </c>
      <c r="BE125" s="159">
        <f t="shared" si="23"/>
        <v>0</v>
      </c>
      <c r="BF125" s="159">
        <f t="shared" si="24"/>
        <v>0</v>
      </c>
      <c r="BG125" s="159">
        <f t="shared" si="25"/>
        <v>0</v>
      </c>
      <c r="BH125" s="19" t="s">
        <v>74</v>
      </c>
      <c r="BI125" s="159">
        <f t="shared" si="26"/>
        <v>0</v>
      </c>
      <c r="BJ125" s="19" t="s">
        <v>154</v>
      </c>
      <c r="BK125" s="19" t="s">
        <v>771</v>
      </c>
    </row>
    <row r="126" spans="2:63" s="1" customFormat="1" ht="38.25" customHeight="1" x14ac:dyDescent="0.3">
      <c r="B126" s="147"/>
      <c r="C126" s="148" t="s">
        <v>409</v>
      </c>
      <c r="D126" s="148" t="s">
        <v>149</v>
      </c>
      <c r="E126" s="149" t="s">
        <v>1103</v>
      </c>
      <c r="F126" s="150" t="s">
        <v>772</v>
      </c>
      <c r="G126" s="151" t="s">
        <v>152</v>
      </c>
      <c r="H126" s="152">
        <v>1</v>
      </c>
      <c r="I126" s="153"/>
      <c r="J126" s="153"/>
      <c r="K126" s="150"/>
      <c r="L126" s="154"/>
      <c r="M126" s="155" t="s">
        <v>5</v>
      </c>
      <c r="N126" s="160" t="s">
        <v>37</v>
      </c>
      <c r="O126" s="161">
        <v>0</v>
      </c>
      <c r="P126" s="161">
        <f t="shared" si="18"/>
        <v>0</v>
      </c>
      <c r="Q126" s="161">
        <v>0</v>
      </c>
      <c r="R126" s="161">
        <f t="shared" si="19"/>
        <v>0</v>
      </c>
      <c r="S126" s="161">
        <v>0</v>
      </c>
      <c r="T126" s="162">
        <f t="shared" si="20"/>
        <v>0</v>
      </c>
      <c r="AP126" s="19" t="s">
        <v>153</v>
      </c>
      <c r="AR126" s="19" t="s">
        <v>149</v>
      </c>
      <c r="AS126" s="19" t="s">
        <v>76</v>
      </c>
      <c r="AW126" s="19" t="s">
        <v>146</v>
      </c>
      <c r="BC126" s="159">
        <f t="shared" si="21"/>
        <v>0</v>
      </c>
      <c r="BD126" s="159">
        <f t="shared" si="22"/>
        <v>0</v>
      </c>
      <c r="BE126" s="159">
        <f t="shared" si="23"/>
        <v>0</v>
      </c>
      <c r="BF126" s="159">
        <f t="shared" si="24"/>
        <v>0</v>
      </c>
      <c r="BG126" s="159">
        <f t="shared" si="25"/>
        <v>0</v>
      </c>
      <c r="BH126" s="19" t="s">
        <v>74</v>
      </c>
      <c r="BI126" s="159">
        <f t="shared" si="26"/>
        <v>0</v>
      </c>
      <c r="BJ126" s="19" t="s">
        <v>154</v>
      </c>
      <c r="BK126" s="19" t="s">
        <v>773</v>
      </c>
    </row>
    <row r="127" spans="2:63" s="1" customFormat="1" ht="38.25" customHeight="1" x14ac:dyDescent="0.3">
      <c r="B127" s="147"/>
      <c r="C127" s="148" t="s">
        <v>153</v>
      </c>
      <c r="D127" s="148" t="s">
        <v>149</v>
      </c>
      <c r="E127" s="149" t="s">
        <v>1104</v>
      </c>
      <c r="F127" s="150" t="s">
        <v>774</v>
      </c>
      <c r="G127" s="151" t="s">
        <v>152</v>
      </c>
      <c r="H127" s="152">
        <v>7</v>
      </c>
      <c r="I127" s="153"/>
      <c r="J127" s="153"/>
      <c r="K127" s="150"/>
      <c r="L127" s="154"/>
      <c r="M127" s="155" t="s">
        <v>5</v>
      </c>
      <c r="N127" s="160" t="s">
        <v>37</v>
      </c>
      <c r="O127" s="161">
        <v>0</v>
      </c>
      <c r="P127" s="161">
        <f t="shared" si="18"/>
        <v>0</v>
      </c>
      <c r="Q127" s="161">
        <v>0</v>
      </c>
      <c r="R127" s="161">
        <f t="shared" si="19"/>
        <v>0</v>
      </c>
      <c r="S127" s="161">
        <v>0</v>
      </c>
      <c r="T127" s="162">
        <f t="shared" si="20"/>
        <v>0</v>
      </c>
      <c r="AP127" s="19" t="s">
        <v>153</v>
      </c>
      <c r="AR127" s="19" t="s">
        <v>149</v>
      </c>
      <c r="AS127" s="19" t="s">
        <v>76</v>
      </c>
      <c r="AW127" s="19" t="s">
        <v>146</v>
      </c>
      <c r="BC127" s="159">
        <f t="shared" si="21"/>
        <v>0</v>
      </c>
      <c r="BD127" s="159">
        <f t="shared" si="22"/>
        <v>0</v>
      </c>
      <c r="BE127" s="159">
        <f t="shared" si="23"/>
        <v>0</v>
      </c>
      <c r="BF127" s="159">
        <f t="shared" si="24"/>
        <v>0</v>
      </c>
      <c r="BG127" s="159">
        <f t="shared" si="25"/>
        <v>0</v>
      </c>
      <c r="BH127" s="19" t="s">
        <v>74</v>
      </c>
      <c r="BI127" s="159">
        <f t="shared" si="26"/>
        <v>0</v>
      </c>
      <c r="BJ127" s="19" t="s">
        <v>154</v>
      </c>
      <c r="BK127" s="19" t="s">
        <v>775</v>
      </c>
    </row>
    <row r="128" spans="2:63" s="1" customFormat="1" ht="38.25" customHeight="1" x14ac:dyDescent="0.3">
      <c r="B128" s="147"/>
      <c r="C128" s="148" t="s">
        <v>413</v>
      </c>
      <c r="D128" s="148" t="s">
        <v>149</v>
      </c>
      <c r="E128" s="149" t="s">
        <v>1105</v>
      </c>
      <c r="F128" s="150" t="s">
        <v>776</v>
      </c>
      <c r="G128" s="151" t="s">
        <v>152</v>
      </c>
      <c r="H128" s="152">
        <v>9</v>
      </c>
      <c r="I128" s="153"/>
      <c r="J128" s="153"/>
      <c r="K128" s="150"/>
      <c r="L128" s="154"/>
      <c r="M128" s="155" t="s">
        <v>5</v>
      </c>
      <c r="N128" s="160" t="s">
        <v>37</v>
      </c>
      <c r="O128" s="161">
        <v>0</v>
      </c>
      <c r="P128" s="161">
        <f t="shared" si="18"/>
        <v>0</v>
      </c>
      <c r="Q128" s="161">
        <v>0</v>
      </c>
      <c r="R128" s="161">
        <f t="shared" si="19"/>
        <v>0</v>
      </c>
      <c r="S128" s="161">
        <v>0</v>
      </c>
      <c r="T128" s="162">
        <f t="shared" si="20"/>
        <v>0</v>
      </c>
      <c r="AP128" s="19" t="s">
        <v>153</v>
      </c>
      <c r="AR128" s="19" t="s">
        <v>149</v>
      </c>
      <c r="AS128" s="19" t="s">
        <v>76</v>
      </c>
      <c r="AW128" s="19" t="s">
        <v>146</v>
      </c>
      <c r="BC128" s="159">
        <f t="shared" si="21"/>
        <v>0</v>
      </c>
      <c r="BD128" s="159">
        <f t="shared" si="22"/>
        <v>0</v>
      </c>
      <c r="BE128" s="159">
        <f t="shared" si="23"/>
        <v>0</v>
      </c>
      <c r="BF128" s="159">
        <f t="shared" si="24"/>
        <v>0</v>
      </c>
      <c r="BG128" s="159">
        <f t="shared" si="25"/>
        <v>0</v>
      </c>
      <c r="BH128" s="19" t="s">
        <v>74</v>
      </c>
      <c r="BI128" s="159">
        <f t="shared" si="26"/>
        <v>0</v>
      </c>
      <c r="BJ128" s="19" t="s">
        <v>154</v>
      </c>
      <c r="BK128" s="19" t="s">
        <v>777</v>
      </c>
    </row>
    <row r="129" spans="2:63" s="1" customFormat="1" ht="38.25" customHeight="1" x14ac:dyDescent="0.3">
      <c r="B129" s="147"/>
      <c r="C129" s="148" t="s">
        <v>417</v>
      </c>
      <c r="D129" s="148" t="s">
        <v>149</v>
      </c>
      <c r="E129" s="149" t="s">
        <v>1106</v>
      </c>
      <c r="F129" s="150" t="s">
        <v>778</v>
      </c>
      <c r="G129" s="151" t="s">
        <v>152</v>
      </c>
      <c r="H129" s="152">
        <v>15</v>
      </c>
      <c r="I129" s="153"/>
      <c r="J129" s="153"/>
      <c r="K129" s="150"/>
      <c r="L129" s="154"/>
      <c r="M129" s="155" t="s">
        <v>5</v>
      </c>
      <c r="N129" s="160" t="s">
        <v>37</v>
      </c>
      <c r="O129" s="161">
        <v>0</v>
      </c>
      <c r="P129" s="161">
        <f t="shared" si="18"/>
        <v>0</v>
      </c>
      <c r="Q129" s="161">
        <v>0</v>
      </c>
      <c r="R129" s="161">
        <f t="shared" si="19"/>
        <v>0</v>
      </c>
      <c r="S129" s="161">
        <v>0</v>
      </c>
      <c r="T129" s="162">
        <f t="shared" si="20"/>
        <v>0</v>
      </c>
      <c r="AP129" s="19" t="s">
        <v>153</v>
      </c>
      <c r="AR129" s="19" t="s">
        <v>149</v>
      </c>
      <c r="AS129" s="19" t="s">
        <v>76</v>
      </c>
      <c r="AW129" s="19" t="s">
        <v>146</v>
      </c>
      <c r="BC129" s="159">
        <f t="shared" si="21"/>
        <v>0</v>
      </c>
      <c r="BD129" s="159">
        <f t="shared" si="22"/>
        <v>0</v>
      </c>
      <c r="BE129" s="159">
        <f t="shared" si="23"/>
        <v>0</v>
      </c>
      <c r="BF129" s="159">
        <f t="shared" si="24"/>
        <v>0</v>
      </c>
      <c r="BG129" s="159">
        <f t="shared" si="25"/>
        <v>0</v>
      </c>
      <c r="BH129" s="19" t="s">
        <v>74</v>
      </c>
      <c r="BI129" s="159">
        <f t="shared" si="26"/>
        <v>0</v>
      </c>
      <c r="BJ129" s="19" t="s">
        <v>154</v>
      </c>
      <c r="BK129" s="19" t="s">
        <v>779</v>
      </c>
    </row>
    <row r="130" spans="2:63" s="1" customFormat="1" ht="38.25" customHeight="1" x14ac:dyDescent="0.3">
      <c r="B130" s="147"/>
      <c r="C130" s="148" t="s">
        <v>605</v>
      </c>
      <c r="D130" s="148" t="s">
        <v>149</v>
      </c>
      <c r="E130" s="149" t="s">
        <v>1107</v>
      </c>
      <c r="F130" s="150" t="s">
        <v>780</v>
      </c>
      <c r="G130" s="151" t="s">
        <v>152</v>
      </c>
      <c r="H130" s="152">
        <v>5</v>
      </c>
      <c r="I130" s="153"/>
      <c r="J130" s="153"/>
      <c r="K130" s="150"/>
      <c r="L130" s="154"/>
      <c r="M130" s="155" t="s">
        <v>5</v>
      </c>
      <c r="N130" s="160" t="s">
        <v>37</v>
      </c>
      <c r="O130" s="161">
        <v>0</v>
      </c>
      <c r="P130" s="161">
        <f t="shared" si="18"/>
        <v>0</v>
      </c>
      <c r="Q130" s="161">
        <v>0</v>
      </c>
      <c r="R130" s="161">
        <f t="shared" si="19"/>
        <v>0</v>
      </c>
      <c r="S130" s="161">
        <v>0</v>
      </c>
      <c r="T130" s="162">
        <f t="shared" si="20"/>
        <v>0</v>
      </c>
      <c r="AP130" s="19" t="s">
        <v>153</v>
      </c>
      <c r="AR130" s="19" t="s">
        <v>149</v>
      </c>
      <c r="AS130" s="19" t="s">
        <v>76</v>
      </c>
      <c r="AW130" s="19" t="s">
        <v>146</v>
      </c>
      <c r="BC130" s="159">
        <f t="shared" si="21"/>
        <v>0</v>
      </c>
      <c r="BD130" s="159">
        <f t="shared" si="22"/>
        <v>0</v>
      </c>
      <c r="BE130" s="159">
        <f t="shared" si="23"/>
        <v>0</v>
      </c>
      <c r="BF130" s="159">
        <f t="shared" si="24"/>
        <v>0</v>
      </c>
      <c r="BG130" s="159">
        <f t="shared" si="25"/>
        <v>0</v>
      </c>
      <c r="BH130" s="19" t="s">
        <v>74</v>
      </c>
      <c r="BI130" s="159">
        <f t="shared" si="26"/>
        <v>0</v>
      </c>
      <c r="BJ130" s="19" t="s">
        <v>154</v>
      </c>
      <c r="BK130" s="19" t="s">
        <v>781</v>
      </c>
    </row>
    <row r="131" spans="2:63" s="1" customFormat="1" ht="38.25" customHeight="1" x14ac:dyDescent="0.3">
      <c r="B131" s="147"/>
      <c r="C131" s="148" t="s">
        <v>613</v>
      </c>
      <c r="D131" s="148" t="s">
        <v>149</v>
      </c>
      <c r="E131" s="149" t="s">
        <v>1108</v>
      </c>
      <c r="F131" s="150" t="s">
        <v>782</v>
      </c>
      <c r="G131" s="151" t="s">
        <v>152</v>
      </c>
      <c r="H131" s="152">
        <v>3</v>
      </c>
      <c r="I131" s="153"/>
      <c r="J131" s="153"/>
      <c r="K131" s="150"/>
      <c r="L131" s="154"/>
      <c r="M131" s="155" t="s">
        <v>5</v>
      </c>
      <c r="N131" s="160" t="s">
        <v>37</v>
      </c>
      <c r="O131" s="161">
        <v>0</v>
      </c>
      <c r="P131" s="161">
        <f t="shared" si="18"/>
        <v>0</v>
      </c>
      <c r="Q131" s="161">
        <v>0</v>
      </c>
      <c r="R131" s="161">
        <f t="shared" si="19"/>
        <v>0</v>
      </c>
      <c r="S131" s="161">
        <v>0</v>
      </c>
      <c r="T131" s="162">
        <f t="shared" si="20"/>
        <v>0</v>
      </c>
      <c r="AP131" s="19" t="s">
        <v>153</v>
      </c>
      <c r="AR131" s="19" t="s">
        <v>149</v>
      </c>
      <c r="AS131" s="19" t="s">
        <v>76</v>
      </c>
      <c r="AW131" s="19" t="s">
        <v>146</v>
      </c>
      <c r="BC131" s="159">
        <f t="shared" si="21"/>
        <v>0</v>
      </c>
      <c r="BD131" s="159">
        <f t="shared" si="22"/>
        <v>0</v>
      </c>
      <c r="BE131" s="159">
        <f t="shared" si="23"/>
        <v>0</v>
      </c>
      <c r="BF131" s="159">
        <f t="shared" si="24"/>
        <v>0</v>
      </c>
      <c r="BG131" s="159">
        <f t="shared" si="25"/>
        <v>0</v>
      </c>
      <c r="BH131" s="19" t="s">
        <v>74</v>
      </c>
      <c r="BI131" s="159">
        <f t="shared" si="26"/>
        <v>0</v>
      </c>
      <c r="BJ131" s="19" t="s">
        <v>154</v>
      </c>
      <c r="BK131" s="19" t="s">
        <v>783</v>
      </c>
    </row>
    <row r="132" spans="2:63" s="1" customFormat="1" ht="38.25" customHeight="1" x14ac:dyDescent="0.3">
      <c r="B132" s="147"/>
      <c r="C132" s="148" t="s">
        <v>617</v>
      </c>
      <c r="D132" s="148" t="s">
        <v>149</v>
      </c>
      <c r="E132" s="149" t="s">
        <v>1109</v>
      </c>
      <c r="F132" s="150" t="s">
        <v>784</v>
      </c>
      <c r="G132" s="151" t="s">
        <v>152</v>
      </c>
      <c r="H132" s="152">
        <v>1</v>
      </c>
      <c r="I132" s="153"/>
      <c r="J132" s="153"/>
      <c r="K132" s="150"/>
      <c r="L132" s="154"/>
      <c r="M132" s="155" t="s">
        <v>5</v>
      </c>
      <c r="N132" s="160" t="s">
        <v>37</v>
      </c>
      <c r="O132" s="161">
        <v>0</v>
      </c>
      <c r="P132" s="161">
        <f t="shared" si="18"/>
        <v>0</v>
      </c>
      <c r="Q132" s="161">
        <v>0</v>
      </c>
      <c r="R132" s="161">
        <f t="shared" si="19"/>
        <v>0</v>
      </c>
      <c r="S132" s="161">
        <v>0</v>
      </c>
      <c r="T132" s="162">
        <f t="shared" si="20"/>
        <v>0</v>
      </c>
      <c r="AP132" s="19" t="s">
        <v>153</v>
      </c>
      <c r="AR132" s="19" t="s">
        <v>149</v>
      </c>
      <c r="AS132" s="19" t="s">
        <v>76</v>
      </c>
      <c r="AW132" s="19" t="s">
        <v>146</v>
      </c>
      <c r="BC132" s="159">
        <f t="shared" si="21"/>
        <v>0</v>
      </c>
      <c r="BD132" s="159">
        <f t="shared" si="22"/>
        <v>0</v>
      </c>
      <c r="BE132" s="159">
        <f t="shared" si="23"/>
        <v>0</v>
      </c>
      <c r="BF132" s="159">
        <f t="shared" si="24"/>
        <v>0</v>
      </c>
      <c r="BG132" s="159">
        <f t="shared" si="25"/>
        <v>0</v>
      </c>
      <c r="BH132" s="19" t="s">
        <v>74</v>
      </c>
      <c r="BI132" s="159">
        <f t="shared" si="26"/>
        <v>0</v>
      </c>
      <c r="BJ132" s="19" t="s">
        <v>154</v>
      </c>
      <c r="BK132" s="19" t="s">
        <v>785</v>
      </c>
    </row>
    <row r="133" spans="2:63" s="1" customFormat="1" ht="51" customHeight="1" x14ac:dyDescent="0.3">
      <c r="B133" s="147"/>
      <c r="C133" s="148" t="s">
        <v>786</v>
      </c>
      <c r="D133" s="148" t="s">
        <v>149</v>
      </c>
      <c r="E133" s="149" t="s">
        <v>1110</v>
      </c>
      <c r="F133" s="150" t="s">
        <v>787</v>
      </c>
      <c r="G133" s="151" t="s">
        <v>152</v>
      </c>
      <c r="H133" s="152">
        <v>12</v>
      </c>
      <c r="I133" s="153"/>
      <c r="J133" s="153"/>
      <c r="K133" s="150"/>
      <c r="L133" s="154"/>
      <c r="M133" s="155" t="s">
        <v>5</v>
      </c>
      <c r="N133" s="160" t="s">
        <v>37</v>
      </c>
      <c r="O133" s="161">
        <v>0</v>
      </c>
      <c r="P133" s="161">
        <f t="shared" si="18"/>
        <v>0</v>
      </c>
      <c r="Q133" s="161">
        <v>0</v>
      </c>
      <c r="R133" s="161">
        <f t="shared" si="19"/>
        <v>0</v>
      </c>
      <c r="S133" s="161">
        <v>0</v>
      </c>
      <c r="T133" s="162">
        <f t="shared" si="20"/>
        <v>0</v>
      </c>
      <c r="AP133" s="19" t="s">
        <v>153</v>
      </c>
      <c r="AR133" s="19" t="s">
        <v>149</v>
      </c>
      <c r="AS133" s="19" t="s">
        <v>76</v>
      </c>
      <c r="AW133" s="19" t="s">
        <v>146</v>
      </c>
      <c r="BC133" s="159">
        <f t="shared" si="21"/>
        <v>0</v>
      </c>
      <c r="BD133" s="159">
        <f t="shared" si="22"/>
        <v>0</v>
      </c>
      <c r="BE133" s="159">
        <f t="shared" si="23"/>
        <v>0</v>
      </c>
      <c r="BF133" s="159">
        <f t="shared" si="24"/>
        <v>0</v>
      </c>
      <c r="BG133" s="159">
        <f t="shared" si="25"/>
        <v>0</v>
      </c>
      <c r="BH133" s="19" t="s">
        <v>74</v>
      </c>
      <c r="BI133" s="159">
        <f t="shared" si="26"/>
        <v>0</v>
      </c>
      <c r="BJ133" s="19" t="s">
        <v>154</v>
      </c>
      <c r="BK133" s="19" t="s">
        <v>788</v>
      </c>
    </row>
    <row r="134" spans="2:63" s="1" customFormat="1" ht="51" customHeight="1" x14ac:dyDescent="0.3">
      <c r="B134" s="147"/>
      <c r="C134" s="148" t="s">
        <v>593</v>
      </c>
      <c r="D134" s="148" t="s">
        <v>149</v>
      </c>
      <c r="E134" s="149" t="s">
        <v>1111</v>
      </c>
      <c r="F134" s="150" t="s">
        <v>789</v>
      </c>
      <c r="G134" s="151" t="s">
        <v>152</v>
      </c>
      <c r="H134" s="152">
        <v>4</v>
      </c>
      <c r="I134" s="153"/>
      <c r="J134" s="153"/>
      <c r="K134" s="150"/>
      <c r="L134" s="154"/>
      <c r="M134" s="155" t="s">
        <v>5</v>
      </c>
      <c r="N134" s="160" t="s">
        <v>37</v>
      </c>
      <c r="O134" s="161">
        <v>0</v>
      </c>
      <c r="P134" s="161">
        <f t="shared" si="18"/>
        <v>0</v>
      </c>
      <c r="Q134" s="161">
        <v>0</v>
      </c>
      <c r="R134" s="161">
        <f t="shared" si="19"/>
        <v>0</v>
      </c>
      <c r="S134" s="161">
        <v>0</v>
      </c>
      <c r="T134" s="162">
        <f t="shared" si="20"/>
        <v>0</v>
      </c>
      <c r="AP134" s="19" t="s">
        <v>153</v>
      </c>
      <c r="AR134" s="19" t="s">
        <v>149</v>
      </c>
      <c r="AS134" s="19" t="s">
        <v>76</v>
      </c>
      <c r="AW134" s="19" t="s">
        <v>146</v>
      </c>
      <c r="BC134" s="159">
        <f t="shared" si="21"/>
        <v>0</v>
      </c>
      <c r="BD134" s="159">
        <f t="shared" si="22"/>
        <v>0</v>
      </c>
      <c r="BE134" s="159">
        <f t="shared" si="23"/>
        <v>0</v>
      </c>
      <c r="BF134" s="159">
        <f t="shared" si="24"/>
        <v>0</v>
      </c>
      <c r="BG134" s="159">
        <f t="shared" si="25"/>
        <v>0</v>
      </c>
      <c r="BH134" s="19" t="s">
        <v>74</v>
      </c>
      <c r="BI134" s="159">
        <f t="shared" si="26"/>
        <v>0</v>
      </c>
      <c r="BJ134" s="19" t="s">
        <v>154</v>
      </c>
      <c r="BK134" s="19" t="s">
        <v>790</v>
      </c>
    </row>
    <row r="135" spans="2:63" s="1" customFormat="1" ht="51" customHeight="1" x14ac:dyDescent="0.3">
      <c r="B135" s="147"/>
      <c r="C135" s="148" t="s">
        <v>597</v>
      </c>
      <c r="D135" s="148" t="s">
        <v>149</v>
      </c>
      <c r="E135" s="149" t="s">
        <v>1112</v>
      </c>
      <c r="F135" s="150" t="s">
        <v>791</v>
      </c>
      <c r="G135" s="151" t="s">
        <v>152</v>
      </c>
      <c r="H135" s="152">
        <v>12</v>
      </c>
      <c r="I135" s="153"/>
      <c r="J135" s="153"/>
      <c r="K135" s="150"/>
      <c r="L135" s="154"/>
      <c r="M135" s="155" t="s">
        <v>5</v>
      </c>
      <c r="N135" s="160" t="s">
        <v>37</v>
      </c>
      <c r="O135" s="161">
        <v>0</v>
      </c>
      <c r="P135" s="161">
        <f t="shared" si="18"/>
        <v>0</v>
      </c>
      <c r="Q135" s="161">
        <v>0</v>
      </c>
      <c r="R135" s="161">
        <f t="shared" si="19"/>
        <v>0</v>
      </c>
      <c r="S135" s="161">
        <v>0</v>
      </c>
      <c r="T135" s="162">
        <f t="shared" si="20"/>
        <v>0</v>
      </c>
      <c r="AP135" s="19" t="s">
        <v>153</v>
      </c>
      <c r="AR135" s="19" t="s">
        <v>149</v>
      </c>
      <c r="AS135" s="19" t="s">
        <v>76</v>
      </c>
      <c r="AW135" s="19" t="s">
        <v>146</v>
      </c>
      <c r="BC135" s="159">
        <f t="shared" si="21"/>
        <v>0</v>
      </c>
      <c r="BD135" s="159">
        <f t="shared" si="22"/>
        <v>0</v>
      </c>
      <c r="BE135" s="159">
        <f t="shared" si="23"/>
        <v>0</v>
      </c>
      <c r="BF135" s="159">
        <f t="shared" si="24"/>
        <v>0</v>
      </c>
      <c r="BG135" s="159">
        <f t="shared" si="25"/>
        <v>0</v>
      </c>
      <c r="BH135" s="19" t="s">
        <v>74</v>
      </c>
      <c r="BI135" s="159">
        <f t="shared" si="26"/>
        <v>0</v>
      </c>
      <c r="BJ135" s="19" t="s">
        <v>154</v>
      </c>
      <c r="BK135" s="19" t="s">
        <v>792</v>
      </c>
    </row>
    <row r="136" spans="2:63" s="1" customFormat="1" ht="25.5" customHeight="1" x14ac:dyDescent="0.3">
      <c r="B136" s="147"/>
      <c r="C136" s="148" t="s">
        <v>601</v>
      </c>
      <c r="D136" s="148" t="s">
        <v>149</v>
      </c>
      <c r="E136" s="149" t="s">
        <v>1113</v>
      </c>
      <c r="F136" s="150" t="s">
        <v>793</v>
      </c>
      <c r="G136" s="151" t="s">
        <v>152</v>
      </c>
      <c r="H136" s="152">
        <v>13</v>
      </c>
      <c r="I136" s="153"/>
      <c r="J136" s="153"/>
      <c r="K136" s="150"/>
      <c r="L136" s="154"/>
      <c r="M136" s="155" t="s">
        <v>5</v>
      </c>
      <c r="N136" s="160" t="s">
        <v>37</v>
      </c>
      <c r="O136" s="161">
        <v>0</v>
      </c>
      <c r="P136" s="161">
        <f t="shared" si="18"/>
        <v>0</v>
      </c>
      <c r="Q136" s="161">
        <v>0</v>
      </c>
      <c r="R136" s="161">
        <f t="shared" si="19"/>
        <v>0</v>
      </c>
      <c r="S136" s="161">
        <v>0</v>
      </c>
      <c r="T136" s="162">
        <f t="shared" si="20"/>
        <v>0</v>
      </c>
      <c r="AP136" s="19" t="s">
        <v>153</v>
      </c>
      <c r="AR136" s="19" t="s">
        <v>149</v>
      </c>
      <c r="AS136" s="19" t="s">
        <v>76</v>
      </c>
      <c r="AW136" s="19" t="s">
        <v>146</v>
      </c>
      <c r="BC136" s="159">
        <f t="shared" si="21"/>
        <v>0</v>
      </c>
      <c r="BD136" s="159">
        <f t="shared" si="22"/>
        <v>0</v>
      </c>
      <c r="BE136" s="159">
        <f t="shared" si="23"/>
        <v>0</v>
      </c>
      <c r="BF136" s="159">
        <f t="shared" si="24"/>
        <v>0</v>
      </c>
      <c r="BG136" s="159">
        <f t="shared" si="25"/>
        <v>0</v>
      </c>
      <c r="BH136" s="19" t="s">
        <v>74</v>
      </c>
      <c r="BI136" s="159">
        <f t="shared" si="26"/>
        <v>0</v>
      </c>
      <c r="BJ136" s="19" t="s">
        <v>154</v>
      </c>
      <c r="BK136" s="19" t="s">
        <v>794</v>
      </c>
    </row>
    <row r="137" spans="2:63" s="1" customFormat="1" ht="25.5" customHeight="1" x14ac:dyDescent="0.3">
      <c r="B137" s="147"/>
      <c r="C137" s="148" t="s">
        <v>795</v>
      </c>
      <c r="D137" s="148" t="s">
        <v>149</v>
      </c>
      <c r="E137" s="149" t="s">
        <v>1114</v>
      </c>
      <c r="F137" s="150" t="s">
        <v>796</v>
      </c>
      <c r="G137" s="151" t="s">
        <v>152</v>
      </c>
      <c r="H137" s="152">
        <v>1</v>
      </c>
      <c r="I137" s="153"/>
      <c r="J137" s="153"/>
      <c r="K137" s="150"/>
      <c r="L137" s="154"/>
      <c r="M137" s="155" t="s">
        <v>5</v>
      </c>
      <c r="N137" s="160" t="s">
        <v>37</v>
      </c>
      <c r="O137" s="161">
        <v>0</v>
      </c>
      <c r="P137" s="161">
        <f t="shared" si="18"/>
        <v>0</v>
      </c>
      <c r="Q137" s="161">
        <v>0</v>
      </c>
      <c r="R137" s="161">
        <f t="shared" si="19"/>
        <v>0</v>
      </c>
      <c r="S137" s="161">
        <v>0</v>
      </c>
      <c r="T137" s="162">
        <f t="shared" si="20"/>
        <v>0</v>
      </c>
      <c r="AP137" s="19" t="s">
        <v>153</v>
      </c>
      <c r="AR137" s="19" t="s">
        <v>149</v>
      </c>
      <c r="AS137" s="19" t="s">
        <v>76</v>
      </c>
      <c r="AW137" s="19" t="s">
        <v>146</v>
      </c>
      <c r="BC137" s="159">
        <f t="shared" si="21"/>
        <v>0</v>
      </c>
      <c r="BD137" s="159">
        <f t="shared" si="22"/>
        <v>0</v>
      </c>
      <c r="BE137" s="159">
        <f t="shared" si="23"/>
        <v>0</v>
      </c>
      <c r="BF137" s="159">
        <f t="shared" si="24"/>
        <v>0</v>
      </c>
      <c r="BG137" s="159">
        <f t="shared" si="25"/>
        <v>0</v>
      </c>
      <c r="BH137" s="19" t="s">
        <v>74</v>
      </c>
      <c r="BI137" s="159">
        <f t="shared" si="26"/>
        <v>0</v>
      </c>
      <c r="BJ137" s="19" t="s">
        <v>154</v>
      </c>
      <c r="BK137" s="19" t="s">
        <v>797</v>
      </c>
    </row>
    <row r="138" spans="2:63" s="1" customFormat="1" ht="25.5" customHeight="1" x14ac:dyDescent="0.3">
      <c r="B138" s="147"/>
      <c r="C138" s="148" t="s">
        <v>467</v>
      </c>
      <c r="D138" s="148" t="s">
        <v>149</v>
      </c>
      <c r="E138" s="149" t="s">
        <v>1115</v>
      </c>
      <c r="F138" s="150" t="s">
        <v>798</v>
      </c>
      <c r="G138" s="151" t="s">
        <v>152</v>
      </c>
      <c r="H138" s="152">
        <v>12</v>
      </c>
      <c r="I138" s="153"/>
      <c r="J138" s="153"/>
      <c r="K138" s="150"/>
      <c r="L138" s="154"/>
      <c r="M138" s="155" t="s">
        <v>5</v>
      </c>
      <c r="N138" s="160" t="s">
        <v>37</v>
      </c>
      <c r="O138" s="161">
        <v>0</v>
      </c>
      <c r="P138" s="161">
        <f t="shared" si="18"/>
        <v>0</v>
      </c>
      <c r="Q138" s="161">
        <v>0</v>
      </c>
      <c r="R138" s="161">
        <f t="shared" si="19"/>
        <v>0</v>
      </c>
      <c r="S138" s="161">
        <v>0</v>
      </c>
      <c r="T138" s="162">
        <f t="shared" si="20"/>
        <v>0</v>
      </c>
      <c r="AP138" s="19" t="s">
        <v>153</v>
      </c>
      <c r="AR138" s="19" t="s">
        <v>149</v>
      </c>
      <c r="AS138" s="19" t="s">
        <v>76</v>
      </c>
      <c r="AW138" s="19" t="s">
        <v>146</v>
      </c>
      <c r="BC138" s="159">
        <f t="shared" si="21"/>
        <v>0</v>
      </c>
      <c r="BD138" s="159">
        <f t="shared" si="22"/>
        <v>0</v>
      </c>
      <c r="BE138" s="159">
        <f t="shared" si="23"/>
        <v>0</v>
      </c>
      <c r="BF138" s="159">
        <f t="shared" si="24"/>
        <v>0</v>
      </c>
      <c r="BG138" s="159">
        <f t="shared" si="25"/>
        <v>0</v>
      </c>
      <c r="BH138" s="19" t="s">
        <v>74</v>
      </c>
      <c r="BI138" s="159">
        <f t="shared" si="26"/>
        <v>0</v>
      </c>
      <c r="BJ138" s="19" t="s">
        <v>154</v>
      </c>
      <c r="BK138" s="19" t="s">
        <v>799</v>
      </c>
    </row>
    <row r="139" spans="2:63" s="1" customFormat="1" ht="38.25" customHeight="1" x14ac:dyDescent="0.3">
      <c r="B139" s="147"/>
      <c r="C139" s="148" t="s">
        <v>800</v>
      </c>
      <c r="D139" s="148" t="s">
        <v>149</v>
      </c>
      <c r="E139" s="149" t="s">
        <v>1116</v>
      </c>
      <c r="F139" s="150" t="s">
        <v>801</v>
      </c>
      <c r="G139" s="151" t="s">
        <v>152</v>
      </c>
      <c r="H139" s="152">
        <v>4</v>
      </c>
      <c r="I139" s="153"/>
      <c r="J139" s="153"/>
      <c r="K139" s="150"/>
      <c r="L139" s="154"/>
      <c r="M139" s="155" t="s">
        <v>5</v>
      </c>
      <c r="N139" s="156" t="s">
        <v>37</v>
      </c>
      <c r="O139" s="157">
        <v>0</v>
      </c>
      <c r="P139" s="157">
        <f t="shared" si="18"/>
        <v>0</v>
      </c>
      <c r="Q139" s="157">
        <v>0</v>
      </c>
      <c r="R139" s="157">
        <f t="shared" si="19"/>
        <v>0</v>
      </c>
      <c r="S139" s="157">
        <v>0</v>
      </c>
      <c r="T139" s="158">
        <f t="shared" si="20"/>
        <v>0</v>
      </c>
      <c r="AP139" s="19" t="s">
        <v>153</v>
      </c>
      <c r="AR139" s="19" t="s">
        <v>149</v>
      </c>
      <c r="AS139" s="19" t="s">
        <v>76</v>
      </c>
      <c r="AW139" s="19" t="s">
        <v>146</v>
      </c>
      <c r="BC139" s="159">
        <f t="shared" si="21"/>
        <v>0</v>
      </c>
      <c r="BD139" s="159">
        <f t="shared" si="22"/>
        <v>0</v>
      </c>
      <c r="BE139" s="159">
        <f t="shared" si="23"/>
        <v>0</v>
      </c>
      <c r="BF139" s="159">
        <f t="shared" si="24"/>
        <v>0</v>
      </c>
      <c r="BG139" s="159">
        <f t="shared" si="25"/>
        <v>0</v>
      </c>
      <c r="BH139" s="19" t="s">
        <v>74</v>
      </c>
      <c r="BI139" s="159">
        <f t="shared" si="26"/>
        <v>0</v>
      </c>
      <c r="BJ139" s="19" t="s">
        <v>154</v>
      </c>
      <c r="BK139" s="19" t="s">
        <v>802</v>
      </c>
    </row>
    <row r="140" spans="2:63" s="1" customFormat="1" ht="6.95" customHeight="1" x14ac:dyDescent="0.3">
      <c r="B140" s="48"/>
      <c r="C140" s="49"/>
      <c r="D140" s="49"/>
      <c r="E140" s="49"/>
      <c r="F140" s="49"/>
      <c r="G140" s="49"/>
      <c r="H140" s="49"/>
      <c r="I140" s="49"/>
      <c r="J140" s="49"/>
      <c r="K140" s="150"/>
      <c r="L140" s="33"/>
    </row>
  </sheetData>
  <autoFilter ref="C80:K139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5"/>
  <sheetViews>
    <sheetView showGridLines="0" workbookViewId="0">
      <pane ySplit="1" topLeftCell="A113" activePane="bottomLeft" state="frozen"/>
      <selection pane="bottomLeft" activeCell="I79" sqref="I79:K12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5" customWidth="1"/>
    <col min="24" max="24" width="16.33203125" customWidth="1"/>
    <col min="25" max="25" width="11" customWidth="1"/>
    <col min="26" max="26" width="15" customWidth="1"/>
    <col min="27" max="27" width="16.33203125" customWidth="1"/>
    <col min="40" max="61" width="9.33203125" hidden="1"/>
  </cols>
  <sheetData>
    <row r="1" spans="1:66" ht="21.75" customHeight="1" x14ac:dyDescent="0.3">
      <c r="A1" s="91"/>
      <c r="B1" s="12"/>
      <c r="C1" s="12"/>
      <c r="D1" s="13" t="s">
        <v>1</v>
      </c>
      <c r="E1" s="12"/>
      <c r="F1" s="92" t="s">
        <v>116</v>
      </c>
      <c r="G1" s="573" t="s">
        <v>117</v>
      </c>
      <c r="H1" s="573"/>
      <c r="I1" s="12"/>
      <c r="J1" s="92" t="s">
        <v>118</v>
      </c>
      <c r="K1" s="13" t="s">
        <v>119</v>
      </c>
      <c r="L1" s="92" t="s">
        <v>120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 x14ac:dyDescent="0.3">
      <c r="L2" s="539" t="s">
        <v>8</v>
      </c>
      <c r="M2" s="540"/>
      <c r="N2" s="540"/>
      <c r="O2" s="540"/>
      <c r="P2" s="540"/>
      <c r="Q2" s="540"/>
      <c r="R2" s="540"/>
      <c r="S2" s="540"/>
      <c r="T2" s="540"/>
      <c r="U2" s="540"/>
      <c r="V2" s="540"/>
      <c r="AP2" s="19" t="s">
        <v>94</v>
      </c>
    </row>
    <row r="3" spans="1:66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2"/>
      <c r="AP3" s="19" t="s">
        <v>76</v>
      </c>
    </row>
    <row r="4" spans="1:66" ht="36.950000000000003" customHeight="1" x14ac:dyDescent="0.3">
      <c r="B4" s="23"/>
      <c r="C4" s="24"/>
      <c r="D4" s="25" t="s">
        <v>121</v>
      </c>
      <c r="E4" s="24"/>
      <c r="F4" s="24"/>
      <c r="G4" s="24"/>
      <c r="H4" s="24"/>
      <c r="I4" s="24"/>
      <c r="J4" s="24"/>
      <c r="K4" s="26"/>
      <c r="M4" s="27" t="s">
        <v>13</v>
      </c>
      <c r="AP4" s="19" t="s">
        <v>6</v>
      </c>
    </row>
    <row r="5" spans="1:66" ht="6.95" customHeight="1" x14ac:dyDescent="0.3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66" ht="15" x14ac:dyDescent="0.3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6"/>
    </row>
    <row r="7" spans="1:66" ht="16.5" customHeight="1" x14ac:dyDescent="0.3">
      <c r="B7" s="23"/>
      <c r="C7" s="24"/>
      <c r="D7" s="24"/>
      <c r="E7" s="574" t="str">
        <f>'Rekapitulace stavby'!K6</f>
        <v>Valdice - modernizace tepelného hospodářství EED - SO 02 - Prádelna obj. 29</v>
      </c>
      <c r="F7" s="575"/>
      <c r="G7" s="575"/>
      <c r="H7" s="575"/>
      <c r="I7" s="24"/>
      <c r="J7" s="24"/>
      <c r="K7" s="26"/>
    </row>
    <row r="8" spans="1:66" s="1" customFormat="1" ht="15" x14ac:dyDescent="0.3">
      <c r="B8" s="33"/>
      <c r="C8" s="34"/>
      <c r="D8" s="31" t="s">
        <v>122</v>
      </c>
      <c r="E8" s="34"/>
      <c r="F8" s="34"/>
      <c r="G8" s="34"/>
      <c r="H8" s="34"/>
      <c r="I8" s="34"/>
      <c r="J8" s="34"/>
      <c r="K8" s="37"/>
    </row>
    <row r="9" spans="1:66" s="1" customFormat="1" ht="36.950000000000003" customHeight="1" x14ac:dyDescent="0.3">
      <c r="B9" s="33"/>
      <c r="C9" s="34"/>
      <c r="D9" s="34"/>
      <c r="E9" s="576" t="s">
        <v>803</v>
      </c>
      <c r="F9" s="577"/>
      <c r="G9" s="577"/>
      <c r="H9" s="577"/>
      <c r="I9" s="34"/>
      <c r="J9" s="34"/>
      <c r="K9" s="37"/>
    </row>
    <row r="10" spans="1:66" s="1" customForma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7"/>
    </row>
    <row r="11" spans="1:66" s="1" customFormat="1" ht="14.45" customHeight="1" x14ac:dyDescent="0.3">
      <c r="B11" s="33"/>
      <c r="C11" s="34"/>
      <c r="D11" s="31" t="s">
        <v>19</v>
      </c>
      <c r="E11" s="34"/>
      <c r="F11" s="29" t="s">
        <v>5</v>
      </c>
      <c r="G11" s="34"/>
      <c r="H11" s="34"/>
      <c r="I11" s="31" t="s">
        <v>20</v>
      </c>
      <c r="J11" s="29" t="s">
        <v>5</v>
      </c>
      <c r="K11" s="37"/>
    </row>
    <row r="12" spans="1:66" s="1" customFormat="1" ht="14.45" customHeight="1" x14ac:dyDescent="0.3">
      <c r="B12" s="33"/>
      <c r="C12" s="34"/>
      <c r="D12" s="31" t="s">
        <v>21</v>
      </c>
      <c r="E12" s="34"/>
      <c r="F12" s="29" t="s">
        <v>22</v>
      </c>
      <c r="G12" s="34"/>
      <c r="H12" s="34"/>
      <c r="I12" s="31" t="s">
        <v>23</v>
      </c>
      <c r="J12" s="94" t="str">
        <f>'Rekapitulace stavby'!AN8</f>
        <v>1. 5. 2018</v>
      </c>
      <c r="K12" s="37"/>
    </row>
    <row r="13" spans="1:66" s="1" customFormat="1" ht="10.9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7"/>
    </row>
    <row r="14" spans="1:66" s="1" customFormat="1" ht="14.45" customHeight="1" x14ac:dyDescent="0.3">
      <c r="B14" s="33"/>
      <c r="C14" s="34"/>
      <c r="D14" s="31" t="s">
        <v>24</v>
      </c>
      <c r="E14" s="34"/>
      <c r="F14" s="34"/>
      <c r="G14" s="34"/>
      <c r="H14" s="34"/>
      <c r="I14" s="31" t="s">
        <v>25</v>
      </c>
      <c r="J14" s="29" t="str">
        <f>IF('Rekapitulace stavby'!AN10="","",'Rekapitulace stavby'!AN10)</f>
        <v>00212423</v>
      </c>
      <c r="K14" s="37"/>
    </row>
    <row r="15" spans="1:66" s="1" customFormat="1" ht="18" customHeight="1" x14ac:dyDescent="0.3">
      <c r="B15" s="33"/>
      <c r="C15" s="34"/>
      <c r="D15" s="34"/>
      <c r="E15" s="29" t="str">
        <f>IF('Rekapitulace stavby'!E11="","",'Rekapitulace stavby'!E11)</f>
        <v>Vězeňská služba České republiky</v>
      </c>
      <c r="F15" s="34"/>
      <c r="G15" s="34"/>
      <c r="H15" s="34"/>
      <c r="I15" s="31" t="s">
        <v>26</v>
      </c>
      <c r="J15" s="29" t="str">
        <f>IF('Rekapitulace stavby'!AN11="","",'Rekapitulace stavby'!AN11)</f>
        <v/>
      </c>
      <c r="K15" s="37"/>
    </row>
    <row r="16" spans="1:66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7"/>
    </row>
    <row r="17" spans="2:11" s="1" customFormat="1" ht="14.45" customHeight="1" x14ac:dyDescent="0.3">
      <c r="B17" s="33"/>
      <c r="C17" s="34"/>
      <c r="D17" s="31" t="s">
        <v>27</v>
      </c>
      <c r="E17" s="34"/>
      <c r="F17" s="34"/>
      <c r="G17" s="34"/>
      <c r="H17" s="34"/>
      <c r="I17" s="31" t="s">
        <v>25</v>
      </c>
      <c r="J17" s="29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9" t="str">
        <f>IF('Rekapitulace stavby'!E14="Vyplň údaj","",IF('Rekapitulace stavby'!E14="","",'Rekapitulace stavby'!E14))</f>
        <v xml:space="preserve"> </v>
      </c>
      <c r="F18" s="34"/>
      <c r="G18" s="34"/>
      <c r="H18" s="34"/>
      <c r="I18" s="31" t="s">
        <v>26</v>
      </c>
      <c r="J18" s="29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7"/>
    </row>
    <row r="20" spans="2:11" s="1" customFormat="1" ht="14.45" customHeight="1" x14ac:dyDescent="0.3">
      <c r="B20" s="33"/>
      <c r="C20" s="34"/>
      <c r="D20" s="31" t="s">
        <v>28</v>
      </c>
      <c r="E20" s="34"/>
      <c r="F20" s="34"/>
      <c r="G20" s="34"/>
      <c r="H20" s="34"/>
      <c r="I20" s="31" t="s">
        <v>25</v>
      </c>
      <c r="J20" s="29" t="str">
        <f>IF('Rekapitulace stavby'!AN16="","",'Rekapitulace stavby'!AN16)</f>
        <v>28811208</v>
      </c>
      <c r="K20" s="37"/>
    </row>
    <row r="21" spans="2:11" s="1" customFormat="1" ht="18" customHeight="1" x14ac:dyDescent="0.3">
      <c r="B21" s="33"/>
      <c r="C21" s="34"/>
      <c r="D21" s="34"/>
      <c r="E21" s="29" t="str">
        <f>IF('Rekapitulace stavby'!E17="","",'Rekapitulace stavby'!E17)</f>
        <v>PDE s.r.o.</v>
      </c>
      <c r="F21" s="34"/>
      <c r="G21" s="34"/>
      <c r="H21" s="34"/>
      <c r="I21" s="31" t="s">
        <v>26</v>
      </c>
      <c r="J21" s="29" t="str">
        <f>IF('Rekapitulace stavby'!AN17="","",'Rekapitulace stavby'!AN17)</f>
        <v>CZ28811208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7"/>
    </row>
    <row r="23" spans="2:11" s="1" customFormat="1" ht="14.45" customHeight="1" x14ac:dyDescent="0.3">
      <c r="B23" s="33"/>
      <c r="C23" s="34"/>
      <c r="D23" s="31" t="s">
        <v>30</v>
      </c>
      <c r="E23" s="34"/>
      <c r="F23" s="34"/>
      <c r="G23" s="34"/>
      <c r="H23" s="34"/>
      <c r="I23" s="34"/>
      <c r="J23" s="34"/>
      <c r="K23" s="37"/>
    </row>
    <row r="24" spans="2:11" s="6" customFormat="1" ht="16.5" customHeight="1" x14ac:dyDescent="0.3">
      <c r="B24" s="95"/>
      <c r="C24" s="96"/>
      <c r="D24" s="96"/>
      <c r="E24" s="544" t="s">
        <v>5</v>
      </c>
      <c r="F24" s="544"/>
      <c r="G24" s="544"/>
      <c r="H24" s="544"/>
      <c r="I24" s="96"/>
      <c r="J24" s="96"/>
      <c r="K24" s="9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60"/>
      <c r="J26" s="60"/>
      <c r="K26" s="98"/>
    </row>
    <row r="27" spans="2:11" s="1" customFormat="1" ht="25.35" customHeight="1" x14ac:dyDescent="0.3">
      <c r="B27" s="33"/>
      <c r="C27" s="34"/>
      <c r="D27" s="99" t="s">
        <v>32</v>
      </c>
      <c r="E27" s="34"/>
      <c r="F27" s="34"/>
      <c r="G27" s="34"/>
      <c r="H27" s="34"/>
      <c r="I27" s="34"/>
      <c r="J27" s="100">
        <f>ROUND(J79,2)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60"/>
      <c r="J28" s="60"/>
      <c r="K28" s="98"/>
    </row>
    <row r="29" spans="2:11" s="1" customFormat="1" ht="14.45" customHeight="1" x14ac:dyDescent="0.3">
      <c r="B29" s="33"/>
      <c r="C29" s="34"/>
      <c r="D29" s="34"/>
      <c r="E29" s="34"/>
      <c r="F29" s="38" t="s">
        <v>34</v>
      </c>
      <c r="G29" s="34"/>
      <c r="H29" s="34"/>
      <c r="I29" s="38" t="s">
        <v>33</v>
      </c>
      <c r="J29" s="38" t="s">
        <v>35</v>
      </c>
      <c r="K29" s="37"/>
    </row>
    <row r="30" spans="2:11" s="1" customFormat="1" ht="14.45" customHeight="1" x14ac:dyDescent="0.3">
      <c r="B30" s="33"/>
      <c r="C30" s="34"/>
      <c r="D30" s="41" t="s">
        <v>36</v>
      </c>
      <c r="E30" s="41" t="s">
        <v>37</v>
      </c>
      <c r="F30" s="101">
        <f>J27</f>
        <v>0</v>
      </c>
      <c r="G30" s="34"/>
      <c r="H30" s="34"/>
      <c r="I30" s="102">
        <v>0.21</v>
      </c>
      <c r="J30" s="101">
        <f>F30*0.21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38</v>
      </c>
      <c r="F31" s="101">
        <f>ROUND(SUM(BB79:BB124), 2)</f>
        <v>0</v>
      </c>
      <c r="G31" s="34"/>
      <c r="H31" s="34"/>
      <c r="I31" s="102">
        <v>0.15</v>
      </c>
      <c r="J31" s="101">
        <f>ROUND(ROUND((SUM(BB79:BB124)),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39</v>
      </c>
      <c r="F32" s="101">
        <f>ROUND(SUM(BC79:BC124), 2)</f>
        <v>0</v>
      </c>
      <c r="G32" s="34"/>
      <c r="H32" s="34"/>
      <c r="I32" s="102">
        <v>0.21</v>
      </c>
      <c r="J32" s="101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40</v>
      </c>
      <c r="F33" s="101">
        <f>ROUND(SUM(BD79:BD124), 2)</f>
        <v>0</v>
      </c>
      <c r="G33" s="34"/>
      <c r="H33" s="34"/>
      <c r="I33" s="102">
        <v>0.15</v>
      </c>
      <c r="J33" s="101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41</v>
      </c>
      <c r="F34" s="101">
        <f>ROUND(SUM(BE79:BE124), 2)</f>
        <v>0</v>
      </c>
      <c r="G34" s="34"/>
      <c r="H34" s="34"/>
      <c r="I34" s="102">
        <v>0</v>
      </c>
      <c r="J34" s="101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34"/>
      <c r="J35" s="34"/>
      <c r="K35" s="37"/>
    </row>
    <row r="36" spans="2:11" s="1" customFormat="1" ht="25.35" customHeight="1" x14ac:dyDescent="0.3">
      <c r="B36" s="33"/>
      <c r="C36" s="103"/>
      <c r="D36" s="104" t="s">
        <v>42</v>
      </c>
      <c r="E36" s="63"/>
      <c r="F36" s="63"/>
      <c r="G36" s="105" t="s">
        <v>43</v>
      </c>
      <c r="H36" s="106" t="s">
        <v>44</v>
      </c>
      <c r="I36" s="63"/>
      <c r="J36" s="107">
        <f>SUM(J27:J34)</f>
        <v>0</v>
      </c>
      <c r="K36" s="108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52"/>
      <c r="J41" s="52"/>
      <c r="K41" s="109"/>
    </row>
    <row r="42" spans="2:11" s="1" customFormat="1" ht="36.950000000000003" customHeight="1" x14ac:dyDescent="0.3">
      <c r="B42" s="33"/>
      <c r="C42" s="25" t="s">
        <v>123</v>
      </c>
      <c r="D42" s="34"/>
      <c r="E42" s="34"/>
      <c r="F42" s="34"/>
      <c r="G42" s="34"/>
      <c r="H42" s="34"/>
      <c r="I42" s="3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34"/>
      <c r="J43" s="34"/>
      <c r="K43" s="37"/>
    </row>
    <row r="44" spans="2:11" s="1" customFormat="1" ht="14.45" customHeight="1" x14ac:dyDescent="0.3">
      <c r="B44" s="33"/>
      <c r="C44" s="31" t="s">
        <v>17</v>
      </c>
      <c r="D44" s="34"/>
      <c r="E44" s="34"/>
      <c r="F44" s="34"/>
      <c r="G44" s="34"/>
      <c r="H44" s="34"/>
      <c r="I44" s="34"/>
      <c r="J44" s="34"/>
      <c r="K44" s="37"/>
    </row>
    <row r="45" spans="2:11" s="1" customFormat="1" ht="16.5" customHeight="1" x14ac:dyDescent="0.3">
      <c r="B45" s="33"/>
      <c r="C45" s="34"/>
      <c r="D45" s="34"/>
      <c r="E45" s="574" t="str">
        <f>E7</f>
        <v>Valdice - modernizace tepelného hospodářství EED - SO 02 - Prádelna obj. 29</v>
      </c>
      <c r="F45" s="575"/>
      <c r="G45" s="575"/>
      <c r="H45" s="575"/>
      <c r="I45" s="34"/>
      <c r="J45" s="34"/>
      <c r="K45" s="37"/>
    </row>
    <row r="46" spans="2:11" s="1" customFormat="1" ht="14.45" customHeight="1" x14ac:dyDescent="0.3">
      <c r="B46" s="33"/>
      <c r="C46" s="31" t="s">
        <v>122</v>
      </c>
      <c r="D46" s="34"/>
      <c r="E46" s="34"/>
      <c r="F46" s="34"/>
      <c r="G46" s="34"/>
      <c r="H46" s="34"/>
      <c r="I46" s="34"/>
      <c r="J46" s="34"/>
      <c r="K46" s="37"/>
    </row>
    <row r="47" spans="2:11" s="1" customFormat="1" ht="17.25" customHeight="1" x14ac:dyDescent="0.3">
      <c r="B47" s="33"/>
      <c r="C47" s="34"/>
      <c r="D47" s="34"/>
      <c r="E47" s="576" t="str">
        <f>E9</f>
        <v>D.1.4.c - 04 - Zařízení pro vytápění Využití energie odpadní vody a odpadní vzdušiny, rozvody teplé technologické v</v>
      </c>
      <c r="F47" s="577"/>
      <c r="G47" s="577"/>
      <c r="H47" s="577"/>
      <c r="I47" s="3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34"/>
      <c r="J48" s="34"/>
      <c r="K48" s="37"/>
    </row>
    <row r="49" spans="2:43" s="1" customFormat="1" ht="18" customHeight="1" x14ac:dyDescent="0.3">
      <c r="B49" s="33"/>
      <c r="C49" s="31" t="s">
        <v>21</v>
      </c>
      <c r="D49" s="34"/>
      <c r="E49" s="34"/>
      <c r="F49" s="29" t="str">
        <f>F12</f>
        <v xml:space="preserve"> </v>
      </c>
      <c r="G49" s="34"/>
      <c r="H49" s="34"/>
      <c r="I49" s="31" t="s">
        <v>23</v>
      </c>
      <c r="J49" s="94" t="str">
        <f>IF(J12="","",J12)</f>
        <v>1. 5. 2018</v>
      </c>
      <c r="K49" s="37"/>
    </row>
    <row r="50" spans="2:43" s="1" customFormat="1" ht="6.95" customHeight="1" x14ac:dyDescent="0.3">
      <c r="B50" s="33"/>
      <c r="C50" s="34"/>
      <c r="D50" s="34"/>
      <c r="E50" s="34"/>
      <c r="F50" s="34"/>
      <c r="G50" s="34"/>
      <c r="H50" s="34"/>
      <c r="I50" s="34"/>
      <c r="J50" s="34"/>
      <c r="K50" s="37"/>
    </row>
    <row r="51" spans="2:43" s="1" customFormat="1" ht="15" x14ac:dyDescent="0.3">
      <c r="B51" s="33"/>
      <c r="C51" s="31" t="s">
        <v>24</v>
      </c>
      <c r="D51" s="34"/>
      <c r="E51" s="34"/>
      <c r="F51" s="29" t="str">
        <f>E15</f>
        <v>Vězeňská služba České republiky</v>
      </c>
      <c r="G51" s="34"/>
      <c r="H51" s="34"/>
      <c r="I51" s="31" t="s">
        <v>28</v>
      </c>
      <c r="J51" s="544" t="str">
        <f>E21</f>
        <v>PDE s.r.o.</v>
      </c>
      <c r="K51" s="37"/>
    </row>
    <row r="52" spans="2:43" s="1" customFormat="1" ht="14.45" customHeight="1" x14ac:dyDescent="0.3">
      <c r="B52" s="33"/>
      <c r="C52" s="31" t="s">
        <v>27</v>
      </c>
      <c r="D52" s="34"/>
      <c r="E52" s="34"/>
      <c r="F52" s="29" t="str">
        <f>IF(E18="","",E18)</f>
        <v xml:space="preserve"> </v>
      </c>
      <c r="G52" s="34"/>
      <c r="H52" s="34"/>
      <c r="I52" s="34"/>
      <c r="J52" s="569"/>
      <c r="K52" s="37"/>
    </row>
    <row r="53" spans="2:43" s="1" customFormat="1" ht="10.3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  <c r="K53" s="37"/>
    </row>
    <row r="54" spans="2:43" s="1" customFormat="1" ht="29.25" customHeight="1" x14ac:dyDescent="0.3">
      <c r="B54" s="33"/>
      <c r="C54" s="110" t="s">
        <v>124</v>
      </c>
      <c r="D54" s="103"/>
      <c r="E54" s="103"/>
      <c r="F54" s="103"/>
      <c r="G54" s="103"/>
      <c r="H54" s="103"/>
      <c r="I54" s="103"/>
      <c r="J54" s="111" t="s">
        <v>125</v>
      </c>
      <c r="K54" s="112"/>
    </row>
    <row r="55" spans="2:43" s="1" customFormat="1" ht="10.35" customHeight="1" x14ac:dyDescent="0.3">
      <c r="B55" s="33"/>
      <c r="C55" s="34"/>
      <c r="D55" s="34"/>
      <c r="E55" s="34"/>
      <c r="F55" s="34"/>
      <c r="G55" s="34"/>
      <c r="H55" s="34"/>
      <c r="I55" s="34"/>
      <c r="J55" s="34"/>
      <c r="K55" s="37"/>
    </row>
    <row r="56" spans="2:43" s="1" customFormat="1" ht="29.25" customHeight="1" x14ac:dyDescent="0.3">
      <c r="B56" s="33"/>
      <c r="C56" s="113" t="s">
        <v>126</v>
      </c>
      <c r="D56" s="34"/>
      <c r="E56" s="34"/>
      <c r="F56" s="34"/>
      <c r="G56" s="34"/>
      <c r="H56" s="34"/>
      <c r="I56" s="34"/>
      <c r="J56" s="100">
        <f>J79</f>
        <v>0</v>
      </c>
      <c r="K56" s="37"/>
      <c r="AQ56" s="19" t="s">
        <v>127</v>
      </c>
    </row>
    <row r="57" spans="2:43" s="7" customFormat="1" ht="24.95" customHeight="1" x14ac:dyDescent="0.3">
      <c r="B57" s="114"/>
      <c r="C57" s="115"/>
      <c r="D57" s="116" t="s">
        <v>128</v>
      </c>
      <c r="E57" s="117"/>
      <c r="F57" s="117"/>
      <c r="G57" s="117"/>
      <c r="H57" s="117"/>
      <c r="I57" s="117"/>
      <c r="J57" s="118">
        <f>J80</f>
        <v>0</v>
      </c>
      <c r="K57" s="119"/>
    </row>
    <row r="58" spans="2:43" s="8" customFormat="1" ht="19.899999999999999" customHeight="1" x14ac:dyDescent="0.3">
      <c r="B58" s="120"/>
      <c r="C58" s="121"/>
      <c r="D58" s="122" t="s">
        <v>129</v>
      </c>
      <c r="E58" s="123"/>
      <c r="F58" s="123"/>
      <c r="G58" s="123"/>
      <c r="H58" s="123"/>
      <c r="I58" s="123"/>
      <c r="J58" s="124">
        <f>J81</f>
        <v>0</v>
      </c>
      <c r="K58" s="125"/>
    </row>
    <row r="59" spans="2:43" s="8" customFormat="1" ht="19.899999999999999" customHeight="1" x14ac:dyDescent="0.3">
      <c r="B59" s="120"/>
      <c r="C59" s="121"/>
      <c r="D59" s="122" t="s">
        <v>804</v>
      </c>
      <c r="E59" s="123"/>
      <c r="F59" s="123"/>
      <c r="G59" s="123"/>
      <c r="H59" s="123"/>
      <c r="I59" s="123"/>
      <c r="J59" s="124">
        <f>J104</f>
        <v>0</v>
      </c>
      <c r="K59" s="125"/>
    </row>
    <row r="60" spans="2:43" s="1" customFormat="1" ht="21.75" customHeight="1" x14ac:dyDescent="0.3">
      <c r="B60" s="33"/>
      <c r="C60" s="34"/>
      <c r="D60" s="34"/>
      <c r="E60" s="34"/>
      <c r="F60" s="34"/>
      <c r="G60" s="34"/>
      <c r="H60" s="34"/>
      <c r="I60" s="34"/>
      <c r="J60" s="34"/>
      <c r="K60" s="37"/>
    </row>
    <row r="61" spans="2:43" s="1" customFormat="1" ht="6.95" customHeight="1" x14ac:dyDescent="0.3">
      <c r="B61" s="48"/>
      <c r="C61" s="49"/>
      <c r="D61" s="49"/>
      <c r="E61" s="49"/>
      <c r="F61" s="49"/>
      <c r="G61" s="49"/>
      <c r="H61" s="49"/>
      <c r="I61" s="49"/>
      <c r="J61" s="49"/>
      <c r="K61" s="50"/>
    </row>
    <row r="65" spans="2:59" s="1" customFormat="1" ht="6.95" customHeight="1" x14ac:dyDescent="0.3">
      <c r="B65" s="51"/>
      <c r="C65" s="52"/>
      <c r="D65" s="52"/>
      <c r="E65" s="52"/>
      <c r="F65" s="52"/>
      <c r="G65" s="52"/>
      <c r="H65" s="52"/>
      <c r="I65" s="52"/>
      <c r="J65" s="52"/>
      <c r="K65" s="52"/>
      <c r="L65" s="33"/>
    </row>
    <row r="66" spans="2:59" s="1" customFormat="1" ht="36.950000000000003" customHeight="1" x14ac:dyDescent="0.3">
      <c r="B66" s="33"/>
      <c r="C66" s="53" t="s">
        <v>130</v>
      </c>
      <c r="L66" s="33"/>
    </row>
    <row r="67" spans="2:59" s="1" customFormat="1" ht="6.95" customHeight="1" x14ac:dyDescent="0.3">
      <c r="B67" s="33"/>
      <c r="L67" s="33"/>
    </row>
    <row r="68" spans="2:59" s="1" customFormat="1" ht="14.45" customHeight="1" x14ac:dyDescent="0.3">
      <c r="B68" s="33"/>
      <c r="C68" s="55" t="s">
        <v>17</v>
      </c>
      <c r="L68" s="33"/>
    </row>
    <row r="69" spans="2:59" s="1" customFormat="1" ht="16.5" customHeight="1" x14ac:dyDescent="0.3">
      <c r="B69" s="33"/>
      <c r="E69" s="570" t="str">
        <f>E7</f>
        <v>Valdice - modernizace tepelného hospodářství EED - SO 02 - Prádelna obj. 29</v>
      </c>
      <c r="F69" s="571"/>
      <c r="G69" s="571"/>
      <c r="H69" s="571"/>
      <c r="L69" s="33"/>
    </row>
    <row r="70" spans="2:59" s="1" customFormat="1" ht="14.45" customHeight="1" x14ac:dyDescent="0.3">
      <c r="B70" s="33"/>
      <c r="C70" s="55" t="s">
        <v>122</v>
      </c>
      <c r="L70" s="33"/>
    </row>
    <row r="71" spans="2:59" s="1" customFormat="1" ht="17.25" customHeight="1" x14ac:dyDescent="0.3">
      <c r="B71" s="33"/>
      <c r="E71" s="521" t="str">
        <f>E9</f>
        <v>D.1.4.c - 04 - Zařízení pro vytápění Využití energie odpadní vody a odpadní vzdušiny, rozvody teplé technologické v</v>
      </c>
      <c r="F71" s="572"/>
      <c r="G71" s="572"/>
      <c r="H71" s="572"/>
      <c r="L71" s="33"/>
    </row>
    <row r="72" spans="2:59" s="1" customFormat="1" ht="6.95" customHeight="1" x14ac:dyDescent="0.3">
      <c r="B72" s="33"/>
      <c r="L72" s="33"/>
    </row>
    <row r="73" spans="2:59" s="1" customFormat="1" ht="18" customHeight="1" x14ac:dyDescent="0.3">
      <c r="B73" s="33"/>
      <c r="C73" s="55" t="s">
        <v>21</v>
      </c>
      <c r="F73" s="126" t="str">
        <f>F12</f>
        <v xml:space="preserve"> </v>
      </c>
      <c r="I73" s="55" t="s">
        <v>23</v>
      </c>
      <c r="J73" s="59" t="str">
        <f>IF(J12="","",J12)</f>
        <v>1. 5. 2018</v>
      </c>
      <c r="L73" s="33"/>
    </row>
    <row r="74" spans="2:59" s="1" customFormat="1" ht="6.95" customHeight="1" x14ac:dyDescent="0.3">
      <c r="B74" s="33"/>
      <c r="L74" s="33"/>
    </row>
    <row r="75" spans="2:59" s="1" customFormat="1" ht="15" x14ac:dyDescent="0.3">
      <c r="B75" s="33"/>
      <c r="C75" s="55" t="s">
        <v>24</v>
      </c>
      <c r="F75" s="126" t="str">
        <f>E15</f>
        <v>Vězeňská služba České republiky</v>
      </c>
      <c r="I75" s="55" t="s">
        <v>28</v>
      </c>
      <c r="J75" s="126" t="str">
        <f>E21</f>
        <v>PDE s.r.o.</v>
      </c>
      <c r="L75" s="33"/>
    </row>
    <row r="76" spans="2:59" s="1" customFormat="1" ht="14.45" customHeight="1" x14ac:dyDescent="0.3">
      <c r="B76" s="33"/>
      <c r="C76" s="55" t="s">
        <v>27</v>
      </c>
      <c r="F76" s="126" t="str">
        <f>IF(E18="","",E18)</f>
        <v xml:space="preserve"> </v>
      </c>
      <c r="L76" s="33"/>
    </row>
    <row r="77" spans="2:59" s="1" customFormat="1" ht="10.35" customHeight="1" x14ac:dyDescent="0.3">
      <c r="B77" s="33"/>
      <c r="L77" s="33"/>
    </row>
    <row r="78" spans="2:59" s="9" customFormat="1" ht="29.25" customHeight="1" x14ac:dyDescent="0.3">
      <c r="B78" s="127"/>
      <c r="C78" s="128" t="s">
        <v>131</v>
      </c>
      <c r="D78" s="129" t="s">
        <v>51</v>
      </c>
      <c r="E78" s="129" t="s">
        <v>47</v>
      </c>
      <c r="F78" s="129" t="s">
        <v>132</v>
      </c>
      <c r="G78" s="129" t="s">
        <v>133</v>
      </c>
      <c r="H78" s="129" t="s">
        <v>134</v>
      </c>
      <c r="I78" s="129" t="s">
        <v>135</v>
      </c>
      <c r="J78" s="129" t="s">
        <v>125</v>
      </c>
      <c r="K78" s="130" t="s">
        <v>136</v>
      </c>
      <c r="L78" s="127"/>
      <c r="M78" s="65" t="s">
        <v>137</v>
      </c>
      <c r="N78" s="66" t="s">
        <v>36</v>
      </c>
      <c r="O78" s="66" t="s">
        <v>138</v>
      </c>
      <c r="P78" s="66" t="s">
        <v>139</v>
      </c>
      <c r="Q78" s="66" t="s">
        <v>140</v>
      </c>
      <c r="R78" s="66" t="s">
        <v>141</v>
      </c>
      <c r="S78" s="66" t="s">
        <v>142</v>
      </c>
      <c r="T78" s="67" t="s">
        <v>143</v>
      </c>
    </row>
    <row r="79" spans="2:59" s="1" customFormat="1" ht="29.25" customHeight="1" x14ac:dyDescent="0.35">
      <c r="B79" s="33"/>
      <c r="C79" s="69" t="s">
        <v>126</v>
      </c>
      <c r="J79" s="131"/>
      <c r="L79" s="33"/>
      <c r="M79" s="68"/>
      <c r="N79" s="60"/>
      <c r="O79" s="60"/>
      <c r="P79" s="132">
        <f>P80</f>
        <v>0</v>
      </c>
      <c r="Q79" s="60"/>
      <c r="R79" s="132">
        <f>R80</f>
        <v>0</v>
      </c>
      <c r="S79" s="60"/>
      <c r="T79" s="133">
        <f>T80</f>
        <v>0</v>
      </c>
      <c r="AP79" s="19" t="s">
        <v>65</v>
      </c>
      <c r="AQ79" s="19" t="s">
        <v>127</v>
      </c>
      <c r="BG79" s="134">
        <f>BG80</f>
        <v>0</v>
      </c>
    </row>
    <row r="80" spans="2:59" s="10" customFormat="1" ht="37.35" customHeight="1" x14ac:dyDescent="0.35">
      <c r="B80" s="135"/>
      <c r="D80" s="136" t="s">
        <v>65</v>
      </c>
      <c r="E80" s="137" t="s">
        <v>144</v>
      </c>
      <c r="F80" s="137" t="s">
        <v>145</v>
      </c>
      <c r="J80" s="138"/>
      <c r="L80" s="135"/>
      <c r="M80" s="139"/>
      <c r="N80" s="140"/>
      <c r="O80" s="140"/>
      <c r="P80" s="141">
        <f>P81+P104</f>
        <v>0</v>
      </c>
      <c r="Q80" s="140"/>
      <c r="R80" s="141">
        <f>R81+R104</f>
        <v>0</v>
      </c>
      <c r="S80" s="140"/>
      <c r="T80" s="142">
        <f>T81+T104</f>
        <v>0</v>
      </c>
      <c r="AN80" s="136" t="s">
        <v>76</v>
      </c>
      <c r="AP80" s="143" t="s">
        <v>65</v>
      </c>
      <c r="AQ80" s="143" t="s">
        <v>66</v>
      </c>
      <c r="AU80" s="136" t="s">
        <v>146</v>
      </c>
      <c r="BG80" s="144">
        <f>BG81+BG104</f>
        <v>0</v>
      </c>
    </row>
    <row r="81" spans="2:61" s="10" customFormat="1" ht="19.899999999999999" customHeight="1" x14ac:dyDescent="0.3">
      <c r="B81" s="135"/>
      <c r="D81" s="136" t="s">
        <v>65</v>
      </c>
      <c r="E81" s="145" t="s">
        <v>147</v>
      </c>
      <c r="F81" s="145" t="s">
        <v>148</v>
      </c>
      <c r="J81" s="146"/>
      <c r="L81" s="135"/>
      <c r="M81" s="139"/>
      <c r="N81" s="140"/>
      <c r="O81" s="140"/>
      <c r="P81" s="141">
        <f>SUM(P82:P103)</f>
        <v>0</v>
      </c>
      <c r="Q81" s="140"/>
      <c r="R81" s="141">
        <f>SUM(R82:R103)</f>
        <v>0</v>
      </c>
      <c r="S81" s="140"/>
      <c r="T81" s="142">
        <f>SUM(T82:T103)</f>
        <v>0</v>
      </c>
      <c r="AN81" s="136" t="s">
        <v>76</v>
      </c>
      <c r="AP81" s="143" t="s">
        <v>65</v>
      </c>
      <c r="AQ81" s="143" t="s">
        <v>74</v>
      </c>
      <c r="AU81" s="136" t="s">
        <v>146</v>
      </c>
      <c r="BG81" s="144">
        <f>SUM(BG82:BG103)</f>
        <v>0</v>
      </c>
    </row>
    <row r="82" spans="2:61" s="339" customFormat="1" ht="39.950000000000003" customHeight="1" x14ac:dyDescent="0.3">
      <c r="B82" s="330"/>
      <c r="C82" s="331" t="s">
        <v>696</v>
      </c>
      <c r="D82" s="331" t="s">
        <v>149</v>
      </c>
      <c r="E82" s="332" t="s">
        <v>805</v>
      </c>
      <c r="F82" s="333" t="s">
        <v>806</v>
      </c>
      <c r="G82" s="253" t="s">
        <v>167</v>
      </c>
      <c r="H82" s="254">
        <v>5</v>
      </c>
      <c r="I82" s="252"/>
      <c r="J82" s="252"/>
      <c r="K82" s="333"/>
      <c r="L82" s="334"/>
      <c r="M82" s="335" t="s">
        <v>5</v>
      </c>
      <c r="N82" s="336" t="s">
        <v>37</v>
      </c>
      <c r="O82" s="337">
        <v>0</v>
      </c>
      <c r="P82" s="337">
        <f t="shared" ref="P82:P103" si="0">O82*H82</f>
        <v>0</v>
      </c>
      <c r="Q82" s="337">
        <v>0</v>
      </c>
      <c r="R82" s="337">
        <f t="shared" ref="R82:R103" si="1">Q82*H82</f>
        <v>0</v>
      </c>
      <c r="S82" s="337">
        <v>0</v>
      </c>
      <c r="T82" s="338">
        <f t="shared" ref="T82:T103" si="2">S82*H82</f>
        <v>0</v>
      </c>
      <c r="AN82" s="340" t="s">
        <v>153</v>
      </c>
      <c r="AP82" s="340" t="s">
        <v>149</v>
      </c>
      <c r="AQ82" s="340" t="s">
        <v>76</v>
      </c>
      <c r="AU82" s="340" t="s">
        <v>146</v>
      </c>
      <c r="BA82" s="341">
        <f t="shared" ref="BA82:BA103" si="3">IF(N82="základní",J82,0)</f>
        <v>0</v>
      </c>
      <c r="BB82" s="341">
        <f t="shared" ref="BB82:BB103" si="4">IF(N82="snížená",J82,0)</f>
        <v>0</v>
      </c>
      <c r="BC82" s="341">
        <f t="shared" ref="BC82:BC103" si="5">IF(N82="zákl. přenesená",J82,0)</f>
        <v>0</v>
      </c>
      <c r="BD82" s="341">
        <f t="shared" ref="BD82:BD103" si="6">IF(N82="sníž. přenesená",J82,0)</f>
        <v>0</v>
      </c>
      <c r="BE82" s="341">
        <f t="shared" ref="BE82:BE103" si="7">IF(N82="nulová",J82,0)</f>
        <v>0</v>
      </c>
      <c r="BF82" s="340" t="s">
        <v>74</v>
      </c>
      <c r="BG82" s="341">
        <f t="shared" ref="BG82:BG103" si="8">ROUND(I82*H82,2)</f>
        <v>0</v>
      </c>
      <c r="BH82" s="340" t="s">
        <v>154</v>
      </c>
      <c r="BI82" s="340" t="s">
        <v>807</v>
      </c>
    </row>
    <row r="83" spans="2:61" s="339" customFormat="1" ht="39.950000000000003" customHeight="1" x14ac:dyDescent="0.3">
      <c r="B83" s="330"/>
      <c r="C83" s="331" t="s">
        <v>680</v>
      </c>
      <c r="D83" s="331" t="s">
        <v>149</v>
      </c>
      <c r="E83" s="332" t="s">
        <v>697</v>
      </c>
      <c r="F83" s="333" t="s">
        <v>808</v>
      </c>
      <c r="G83" s="253" t="s">
        <v>167</v>
      </c>
      <c r="H83" s="254">
        <v>20</v>
      </c>
      <c r="I83" s="252"/>
      <c r="J83" s="252"/>
      <c r="K83" s="333"/>
      <c r="L83" s="334"/>
      <c r="M83" s="335" t="s">
        <v>5</v>
      </c>
      <c r="N83" s="336" t="s">
        <v>37</v>
      </c>
      <c r="O83" s="337">
        <v>0</v>
      </c>
      <c r="P83" s="337">
        <f t="shared" si="0"/>
        <v>0</v>
      </c>
      <c r="Q83" s="337">
        <v>0</v>
      </c>
      <c r="R83" s="337">
        <f t="shared" si="1"/>
        <v>0</v>
      </c>
      <c r="S83" s="337">
        <v>0</v>
      </c>
      <c r="T83" s="338">
        <f t="shared" si="2"/>
        <v>0</v>
      </c>
      <c r="AN83" s="340" t="s">
        <v>153</v>
      </c>
      <c r="AP83" s="340" t="s">
        <v>149</v>
      </c>
      <c r="AQ83" s="340" t="s">
        <v>76</v>
      </c>
      <c r="AU83" s="340" t="s">
        <v>146</v>
      </c>
      <c r="BA83" s="341">
        <f t="shared" si="3"/>
        <v>0</v>
      </c>
      <c r="BB83" s="341">
        <f t="shared" si="4"/>
        <v>0</v>
      </c>
      <c r="BC83" s="341">
        <f t="shared" si="5"/>
        <v>0</v>
      </c>
      <c r="BD83" s="341">
        <f t="shared" si="6"/>
        <v>0</v>
      </c>
      <c r="BE83" s="341">
        <f t="shared" si="7"/>
        <v>0</v>
      </c>
      <c r="BF83" s="340" t="s">
        <v>74</v>
      </c>
      <c r="BG83" s="341">
        <f t="shared" si="8"/>
        <v>0</v>
      </c>
      <c r="BH83" s="340" t="s">
        <v>154</v>
      </c>
      <c r="BI83" s="340" t="s">
        <v>809</v>
      </c>
    </row>
    <row r="84" spans="2:61" s="339" customFormat="1" ht="39.950000000000003" customHeight="1" x14ac:dyDescent="0.3">
      <c r="B84" s="330"/>
      <c r="C84" s="331" t="s">
        <v>631</v>
      </c>
      <c r="D84" s="331" t="s">
        <v>149</v>
      </c>
      <c r="E84" s="332" t="s">
        <v>810</v>
      </c>
      <c r="F84" s="333" t="s">
        <v>811</v>
      </c>
      <c r="G84" s="253" t="s">
        <v>152</v>
      </c>
      <c r="H84" s="254">
        <v>2</v>
      </c>
      <c r="I84" s="252"/>
      <c r="J84" s="252"/>
      <c r="K84" s="333"/>
      <c r="L84" s="334"/>
      <c r="M84" s="335" t="s">
        <v>5</v>
      </c>
      <c r="N84" s="336" t="s">
        <v>37</v>
      </c>
      <c r="O84" s="337">
        <v>0</v>
      </c>
      <c r="P84" s="337">
        <f t="shared" si="0"/>
        <v>0</v>
      </c>
      <c r="Q84" s="337">
        <v>0</v>
      </c>
      <c r="R84" s="337">
        <f t="shared" si="1"/>
        <v>0</v>
      </c>
      <c r="S84" s="337">
        <v>0</v>
      </c>
      <c r="T84" s="338">
        <f t="shared" si="2"/>
        <v>0</v>
      </c>
      <c r="AN84" s="340" t="s">
        <v>153</v>
      </c>
      <c r="AP84" s="340" t="s">
        <v>149</v>
      </c>
      <c r="AQ84" s="340" t="s">
        <v>76</v>
      </c>
      <c r="AU84" s="340" t="s">
        <v>146</v>
      </c>
      <c r="BA84" s="341">
        <f t="shared" si="3"/>
        <v>0</v>
      </c>
      <c r="BB84" s="341">
        <f t="shared" si="4"/>
        <v>0</v>
      </c>
      <c r="BC84" s="341">
        <f t="shared" si="5"/>
        <v>0</v>
      </c>
      <c r="BD84" s="341">
        <f t="shared" si="6"/>
        <v>0</v>
      </c>
      <c r="BE84" s="341">
        <f t="shared" si="7"/>
        <v>0</v>
      </c>
      <c r="BF84" s="340" t="s">
        <v>74</v>
      </c>
      <c r="BG84" s="341">
        <f t="shared" si="8"/>
        <v>0</v>
      </c>
      <c r="BH84" s="340" t="s">
        <v>154</v>
      </c>
      <c r="BI84" s="340" t="s">
        <v>812</v>
      </c>
    </row>
    <row r="85" spans="2:61" s="1" customFormat="1" ht="39.950000000000003" customHeight="1" x14ac:dyDescent="0.3">
      <c r="B85" s="147"/>
      <c r="C85" s="148" t="s">
        <v>579</v>
      </c>
      <c r="D85" s="148" t="s">
        <v>149</v>
      </c>
      <c r="E85" s="149" t="s">
        <v>813</v>
      </c>
      <c r="F85" s="150" t="s">
        <v>814</v>
      </c>
      <c r="G85" s="151" t="s">
        <v>152</v>
      </c>
      <c r="H85" s="152">
        <v>2</v>
      </c>
      <c r="I85" s="153"/>
      <c r="J85" s="153"/>
      <c r="K85" s="150"/>
      <c r="L85" s="154"/>
      <c r="M85" s="155" t="s">
        <v>5</v>
      </c>
      <c r="N85" s="160" t="s">
        <v>37</v>
      </c>
      <c r="O85" s="161">
        <v>0</v>
      </c>
      <c r="P85" s="161">
        <f t="shared" si="0"/>
        <v>0</v>
      </c>
      <c r="Q85" s="161">
        <v>0</v>
      </c>
      <c r="R85" s="161">
        <f t="shared" si="1"/>
        <v>0</v>
      </c>
      <c r="S85" s="161">
        <v>0</v>
      </c>
      <c r="T85" s="162">
        <f t="shared" si="2"/>
        <v>0</v>
      </c>
      <c r="AN85" s="19" t="s">
        <v>153</v>
      </c>
      <c r="AP85" s="19" t="s">
        <v>149</v>
      </c>
      <c r="AQ85" s="19" t="s">
        <v>76</v>
      </c>
      <c r="AU85" s="19" t="s">
        <v>146</v>
      </c>
      <c r="BA85" s="159">
        <f t="shared" si="3"/>
        <v>0</v>
      </c>
      <c r="BB85" s="159">
        <f t="shared" si="4"/>
        <v>0</v>
      </c>
      <c r="BC85" s="159">
        <f t="shared" si="5"/>
        <v>0</v>
      </c>
      <c r="BD85" s="159">
        <f t="shared" si="6"/>
        <v>0</v>
      </c>
      <c r="BE85" s="159">
        <f t="shared" si="7"/>
        <v>0</v>
      </c>
      <c r="BF85" s="19" t="s">
        <v>74</v>
      </c>
      <c r="BG85" s="159">
        <f t="shared" si="8"/>
        <v>0</v>
      </c>
      <c r="BH85" s="19" t="s">
        <v>154</v>
      </c>
      <c r="BI85" s="19" t="s">
        <v>815</v>
      </c>
    </row>
    <row r="86" spans="2:61" s="1" customFormat="1" ht="39.950000000000003" customHeight="1" x14ac:dyDescent="0.3">
      <c r="B86" s="147"/>
      <c r="C86" s="148" t="s">
        <v>417</v>
      </c>
      <c r="D86" s="148" t="s">
        <v>149</v>
      </c>
      <c r="E86" s="149" t="s">
        <v>816</v>
      </c>
      <c r="F86" s="150" t="s">
        <v>817</v>
      </c>
      <c r="G86" s="151" t="s">
        <v>152</v>
      </c>
      <c r="H86" s="152">
        <v>1</v>
      </c>
      <c r="I86" s="153"/>
      <c r="J86" s="153"/>
      <c r="K86" s="150"/>
      <c r="L86" s="154"/>
      <c r="M86" s="155" t="s">
        <v>5</v>
      </c>
      <c r="N86" s="160" t="s">
        <v>37</v>
      </c>
      <c r="O86" s="161">
        <v>0</v>
      </c>
      <c r="P86" s="161">
        <f t="shared" si="0"/>
        <v>0</v>
      </c>
      <c r="Q86" s="161">
        <v>0</v>
      </c>
      <c r="R86" s="161">
        <f t="shared" si="1"/>
        <v>0</v>
      </c>
      <c r="S86" s="161">
        <v>0</v>
      </c>
      <c r="T86" s="162">
        <f t="shared" si="2"/>
        <v>0</v>
      </c>
      <c r="AN86" s="19" t="s">
        <v>153</v>
      </c>
      <c r="AP86" s="19" t="s">
        <v>149</v>
      </c>
      <c r="AQ86" s="19" t="s">
        <v>76</v>
      </c>
      <c r="AU86" s="19" t="s">
        <v>146</v>
      </c>
      <c r="BA86" s="159">
        <f t="shared" si="3"/>
        <v>0</v>
      </c>
      <c r="BB86" s="159">
        <f t="shared" si="4"/>
        <v>0</v>
      </c>
      <c r="BC86" s="159">
        <f t="shared" si="5"/>
        <v>0</v>
      </c>
      <c r="BD86" s="159">
        <f t="shared" si="6"/>
        <v>0</v>
      </c>
      <c r="BE86" s="159">
        <f t="shared" si="7"/>
        <v>0</v>
      </c>
      <c r="BF86" s="19" t="s">
        <v>74</v>
      </c>
      <c r="BG86" s="159">
        <f t="shared" si="8"/>
        <v>0</v>
      </c>
      <c r="BH86" s="19" t="s">
        <v>154</v>
      </c>
      <c r="BI86" s="19" t="s">
        <v>818</v>
      </c>
    </row>
    <row r="87" spans="2:61" s="1" customFormat="1" ht="39.950000000000003" customHeight="1" x14ac:dyDescent="0.3">
      <c r="B87" s="147"/>
      <c r="C87" s="148" t="s">
        <v>605</v>
      </c>
      <c r="D87" s="148" t="s">
        <v>149</v>
      </c>
      <c r="E87" s="149" t="s">
        <v>819</v>
      </c>
      <c r="F87" s="150" t="s">
        <v>820</v>
      </c>
      <c r="G87" s="151" t="s">
        <v>338</v>
      </c>
      <c r="H87" s="152">
        <v>1000</v>
      </c>
      <c r="I87" s="153"/>
      <c r="J87" s="153"/>
      <c r="K87" s="150"/>
      <c r="L87" s="154"/>
      <c r="M87" s="155" t="s">
        <v>5</v>
      </c>
      <c r="N87" s="160" t="s">
        <v>37</v>
      </c>
      <c r="O87" s="161">
        <v>0</v>
      </c>
      <c r="P87" s="161">
        <f t="shared" si="0"/>
        <v>0</v>
      </c>
      <c r="Q87" s="161">
        <v>0</v>
      </c>
      <c r="R87" s="161">
        <f t="shared" si="1"/>
        <v>0</v>
      </c>
      <c r="S87" s="161">
        <v>0</v>
      </c>
      <c r="T87" s="162">
        <f t="shared" si="2"/>
        <v>0</v>
      </c>
      <c r="AN87" s="19" t="s">
        <v>153</v>
      </c>
      <c r="AP87" s="19" t="s">
        <v>149</v>
      </c>
      <c r="AQ87" s="19" t="s">
        <v>76</v>
      </c>
      <c r="AU87" s="19" t="s">
        <v>146</v>
      </c>
      <c r="BA87" s="159">
        <f t="shared" si="3"/>
        <v>0</v>
      </c>
      <c r="BB87" s="159">
        <f t="shared" si="4"/>
        <v>0</v>
      </c>
      <c r="BC87" s="159">
        <f t="shared" si="5"/>
        <v>0</v>
      </c>
      <c r="BD87" s="159">
        <f t="shared" si="6"/>
        <v>0</v>
      </c>
      <c r="BE87" s="159">
        <f t="shared" si="7"/>
        <v>0</v>
      </c>
      <c r="BF87" s="19" t="s">
        <v>74</v>
      </c>
      <c r="BG87" s="159">
        <f t="shared" si="8"/>
        <v>0</v>
      </c>
      <c r="BH87" s="19" t="s">
        <v>154</v>
      </c>
      <c r="BI87" s="19" t="s">
        <v>821</v>
      </c>
    </row>
    <row r="88" spans="2:61" s="1" customFormat="1" ht="39.950000000000003" customHeight="1" x14ac:dyDescent="0.3">
      <c r="B88" s="147"/>
      <c r="C88" s="148" t="s">
        <v>617</v>
      </c>
      <c r="D88" s="148" t="s">
        <v>149</v>
      </c>
      <c r="E88" s="149" t="s">
        <v>822</v>
      </c>
      <c r="F88" s="150" t="s">
        <v>823</v>
      </c>
      <c r="G88" s="151" t="s">
        <v>152</v>
      </c>
      <c r="H88" s="152">
        <v>1</v>
      </c>
      <c r="I88" s="153"/>
      <c r="J88" s="153"/>
      <c r="K88" s="150"/>
      <c r="L88" s="154"/>
      <c r="M88" s="155" t="s">
        <v>5</v>
      </c>
      <c r="N88" s="160" t="s">
        <v>37</v>
      </c>
      <c r="O88" s="161">
        <v>0</v>
      </c>
      <c r="P88" s="161">
        <f t="shared" si="0"/>
        <v>0</v>
      </c>
      <c r="Q88" s="161">
        <v>0</v>
      </c>
      <c r="R88" s="161">
        <f t="shared" si="1"/>
        <v>0</v>
      </c>
      <c r="S88" s="161">
        <v>0</v>
      </c>
      <c r="T88" s="162">
        <f t="shared" si="2"/>
        <v>0</v>
      </c>
      <c r="AN88" s="19" t="s">
        <v>153</v>
      </c>
      <c r="AP88" s="19" t="s">
        <v>149</v>
      </c>
      <c r="AQ88" s="19" t="s">
        <v>76</v>
      </c>
      <c r="AU88" s="19" t="s">
        <v>146</v>
      </c>
      <c r="BA88" s="159">
        <f t="shared" si="3"/>
        <v>0</v>
      </c>
      <c r="BB88" s="159">
        <f t="shared" si="4"/>
        <v>0</v>
      </c>
      <c r="BC88" s="159">
        <f t="shared" si="5"/>
        <v>0</v>
      </c>
      <c r="BD88" s="159">
        <f t="shared" si="6"/>
        <v>0</v>
      </c>
      <c r="BE88" s="159">
        <f t="shared" si="7"/>
        <v>0</v>
      </c>
      <c r="BF88" s="19" t="s">
        <v>74</v>
      </c>
      <c r="BG88" s="159">
        <f t="shared" si="8"/>
        <v>0</v>
      </c>
      <c r="BH88" s="19" t="s">
        <v>154</v>
      </c>
      <c r="BI88" s="19" t="s">
        <v>824</v>
      </c>
    </row>
    <row r="89" spans="2:61" s="1" customFormat="1" ht="39.950000000000003" customHeight="1" x14ac:dyDescent="0.3">
      <c r="B89" s="147"/>
      <c r="C89" s="148" t="s">
        <v>786</v>
      </c>
      <c r="D89" s="148" t="s">
        <v>149</v>
      </c>
      <c r="E89" s="149" t="s">
        <v>825</v>
      </c>
      <c r="F89" s="150" t="s">
        <v>826</v>
      </c>
      <c r="G89" s="151" t="s">
        <v>152</v>
      </c>
      <c r="H89" s="152">
        <v>1</v>
      </c>
      <c r="I89" s="153"/>
      <c r="J89" s="153"/>
      <c r="K89" s="150"/>
      <c r="L89" s="154"/>
      <c r="M89" s="155" t="s">
        <v>5</v>
      </c>
      <c r="N89" s="160" t="s">
        <v>37</v>
      </c>
      <c r="O89" s="161">
        <v>0</v>
      </c>
      <c r="P89" s="161">
        <f t="shared" si="0"/>
        <v>0</v>
      </c>
      <c r="Q89" s="161">
        <v>0</v>
      </c>
      <c r="R89" s="161">
        <f t="shared" si="1"/>
        <v>0</v>
      </c>
      <c r="S89" s="161">
        <v>0</v>
      </c>
      <c r="T89" s="162">
        <f t="shared" si="2"/>
        <v>0</v>
      </c>
      <c r="AN89" s="19" t="s">
        <v>153</v>
      </c>
      <c r="AP89" s="19" t="s">
        <v>149</v>
      </c>
      <c r="AQ89" s="19" t="s">
        <v>76</v>
      </c>
      <c r="AU89" s="19" t="s">
        <v>146</v>
      </c>
      <c r="BA89" s="159">
        <f t="shared" si="3"/>
        <v>0</v>
      </c>
      <c r="BB89" s="159">
        <f t="shared" si="4"/>
        <v>0</v>
      </c>
      <c r="BC89" s="159">
        <f t="shared" si="5"/>
        <v>0</v>
      </c>
      <c r="BD89" s="159">
        <f t="shared" si="6"/>
        <v>0</v>
      </c>
      <c r="BE89" s="159">
        <f t="shared" si="7"/>
        <v>0</v>
      </c>
      <c r="BF89" s="19" t="s">
        <v>74</v>
      </c>
      <c r="BG89" s="159">
        <f t="shared" si="8"/>
        <v>0</v>
      </c>
      <c r="BH89" s="19" t="s">
        <v>154</v>
      </c>
      <c r="BI89" s="19" t="s">
        <v>827</v>
      </c>
    </row>
    <row r="90" spans="2:61" s="1" customFormat="1" ht="39.950000000000003" customHeight="1" x14ac:dyDescent="0.3">
      <c r="B90" s="147"/>
      <c r="C90" s="148" t="s">
        <v>593</v>
      </c>
      <c r="D90" s="148" t="s">
        <v>149</v>
      </c>
      <c r="E90" s="149" t="s">
        <v>828</v>
      </c>
      <c r="F90" s="150" t="s">
        <v>829</v>
      </c>
      <c r="G90" s="151" t="s">
        <v>152</v>
      </c>
      <c r="H90" s="152">
        <v>1</v>
      </c>
      <c r="I90" s="153"/>
      <c r="J90" s="153"/>
      <c r="K90" s="150"/>
      <c r="L90" s="154"/>
      <c r="M90" s="155" t="s">
        <v>5</v>
      </c>
      <c r="N90" s="160" t="s">
        <v>37</v>
      </c>
      <c r="O90" s="161">
        <v>0</v>
      </c>
      <c r="P90" s="161">
        <f t="shared" si="0"/>
        <v>0</v>
      </c>
      <c r="Q90" s="161">
        <v>0</v>
      </c>
      <c r="R90" s="161">
        <f t="shared" si="1"/>
        <v>0</v>
      </c>
      <c r="S90" s="161">
        <v>0</v>
      </c>
      <c r="T90" s="162">
        <f t="shared" si="2"/>
        <v>0</v>
      </c>
      <c r="AN90" s="19" t="s">
        <v>153</v>
      </c>
      <c r="AP90" s="19" t="s">
        <v>149</v>
      </c>
      <c r="AQ90" s="19" t="s">
        <v>76</v>
      </c>
      <c r="AU90" s="19" t="s">
        <v>146</v>
      </c>
      <c r="BA90" s="159">
        <f t="shared" si="3"/>
        <v>0</v>
      </c>
      <c r="BB90" s="159">
        <f t="shared" si="4"/>
        <v>0</v>
      </c>
      <c r="BC90" s="159">
        <f t="shared" si="5"/>
        <v>0</v>
      </c>
      <c r="BD90" s="159">
        <f t="shared" si="6"/>
        <v>0</v>
      </c>
      <c r="BE90" s="159">
        <f t="shared" si="7"/>
        <v>0</v>
      </c>
      <c r="BF90" s="19" t="s">
        <v>74</v>
      </c>
      <c r="BG90" s="159">
        <f t="shared" si="8"/>
        <v>0</v>
      </c>
      <c r="BH90" s="19" t="s">
        <v>154</v>
      </c>
      <c r="BI90" s="19" t="s">
        <v>830</v>
      </c>
    </row>
    <row r="91" spans="2:61" s="1" customFormat="1" ht="39.950000000000003" customHeight="1" x14ac:dyDescent="0.3">
      <c r="B91" s="147"/>
      <c r="C91" s="148" t="s">
        <v>597</v>
      </c>
      <c r="D91" s="148" t="s">
        <v>149</v>
      </c>
      <c r="E91" s="149" t="s">
        <v>831</v>
      </c>
      <c r="F91" s="150" t="s">
        <v>832</v>
      </c>
      <c r="G91" s="151" t="s">
        <v>152</v>
      </c>
      <c r="H91" s="152">
        <v>14</v>
      </c>
      <c r="I91" s="153"/>
      <c r="J91" s="153"/>
      <c r="K91" s="150"/>
      <c r="L91" s="154"/>
      <c r="M91" s="155" t="s">
        <v>5</v>
      </c>
      <c r="N91" s="160" t="s">
        <v>37</v>
      </c>
      <c r="O91" s="161">
        <v>0</v>
      </c>
      <c r="P91" s="161">
        <f t="shared" si="0"/>
        <v>0</v>
      </c>
      <c r="Q91" s="161">
        <v>0</v>
      </c>
      <c r="R91" s="161">
        <f t="shared" si="1"/>
        <v>0</v>
      </c>
      <c r="S91" s="161">
        <v>0</v>
      </c>
      <c r="T91" s="162">
        <f t="shared" si="2"/>
        <v>0</v>
      </c>
      <c r="AN91" s="19" t="s">
        <v>153</v>
      </c>
      <c r="AP91" s="19" t="s">
        <v>149</v>
      </c>
      <c r="AQ91" s="19" t="s">
        <v>76</v>
      </c>
      <c r="AU91" s="19" t="s">
        <v>146</v>
      </c>
      <c r="BA91" s="159">
        <f t="shared" si="3"/>
        <v>0</v>
      </c>
      <c r="BB91" s="159">
        <f t="shared" si="4"/>
        <v>0</v>
      </c>
      <c r="BC91" s="159">
        <f t="shared" si="5"/>
        <v>0</v>
      </c>
      <c r="BD91" s="159">
        <f t="shared" si="6"/>
        <v>0</v>
      </c>
      <c r="BE91" s="159">
        <f t="shared" si="7"/>
        <v>0</v>
      </c>
      <c r="BF91" s="19" t="s">
        <v>74</v>
      </c>
      <c r="BG91" s="159">
        <f t="shared" si="8"/>
        <v>0</v>
      </c>
      <c r="BH91" s="19" t="s">
        <v>154</v>
      </c>
      <c r="BI91" s="19" t="s">
        <v>833</v>
      </c>
    </row>
    <row r="92" spans="2:61" s="1" customFormat="1" ht="39.950000000000003" customHeight="1" x14ac:dyDescent="0.3">
      <c r="B92" s="147"/>
      <c r="C92" s="148" t="s">
        <v>601</v>
      </c>
      <c r="D92" s="148" t="s">
        <v>149</v>
      </c>
      <c r="E92" s="149" t="s">
        <v>834</v>
      </c>
      <c r="F92" s="150" t="s">
        <v>835</v>
      </c>
      <c r="G92" s="151" t="s">
        <v>836</v>
      </c>
      <c r="H92" s="152">
        <v>104</v>
      </c>
      <c r="I92" s="153"/>
      <c r="J92" s="153"/>
      <c r="K92" s="150"/>
      <c r="L92" s="154"/>
      <c r="M92" s="155" t="s">
        <v>5</v>
      </c>
      <c r="N92" s="160" t="s">
        <v>37</v>
      </c>
      <c r="O92" s="161">
        <v>0</v>
      </c>
      <c r="P92" s="161">
        <f t="shared" si="0"/>
        <v>0</v>
      </c>
      <c r="Q92" s="161">
        <v>0</v>
      </c>
      <c r="R92" s="161">
        <f t="shared" si="1"/>
        <v>0</v>
      </c>
      <c r="S92" s="161">
        <v>0</v>
      </c>
      <c r="T92" s="162">
        <f t="shared" si="2"/>
        <v>0</v>
      </c>
      <c r="AN92" s="19" t="s">
        <v>153</v>
      </c>
      <c r="AP92" s="19" t="s">
        <v>149</v>
      </c>
      <c r="AQ92" s="19" t="s">
        <v>76</v>
      </c>
      <c r="AU92" s="19" t="s">
        <v>146</v>
      </c>
      <c r="BA92" s="159">
        <f t="shared" si="3"/>
        <v>0</v>
      </c>
      <c r="BB92" s="159">
        <f t="shared" si="4"/>
        <v>0</v>
      </c>
      <c r="BC92" s="159">
        <f t="shared" si="5"/>
        <v>0</v>
      </c>
      <c r="BD92" s="159">
        <f t="shared" si="6"/>
        <v>0</v>
      </c>
      <c r="BE92" s="159">
        <f t="shared" si="7"/>
        <v>0</v>
      </c>
      <c r="BF92" s="19" t="s">
        <v>74</v>
      </c>
      <c r="BG92" s="159">
        <f t="shared" si="8"/>
        <v>0</v>
      </c>
      <c r="BH92" s="19" t="s">
        <v>154</v>
      </c>
      <c r="BI92" s="19" t="s">
        <v>837</v>
      </c>
    </row>
    <row r="93" spans="2:61" s="1" customFormat="1" ht="39.950000000000003" customHeight="1" x14ac:dyDescent="0.3">
      <c r="B93" s="147"/>
      <c r="C93" s="148" t="s">
        <v>795</v>
      </c>
      <c r="D93" s="148" t="s">
        <v>149</v>
      </c>
      <c r="E93" s="149" t="s">
        <v>838</v>
      </c>
      <c r="F93" s="150" t="s">
        <v>839</v>
      </c>
      <c r="G93" s="151" t="s">
        <v>152</v>
      </c>
      <c r="H93" s="152">
        <v>2</v>
      </c>
      <c r="I93" s="153"/>
      <c r="J93" s="153"/>
      <c r="K93" s="150"/>
      <c r="L93" s="154"/>
      <c r="M93" s="155" t="s">
        <v>5</v>
      </c>
      <c r="N93" s="160" t="s">
        <v>37</v>
      </c>
      <c r="O93" s="161">
        <v>0</v>
      </c>
      <c r="P93" s="161">
        <f t="shared" si="0"/>
        <v>0</v>
      </c>
      <c r="Q93" s="161">
        <v>0</v>
      </c>
      <c r="R93" s="161">
        <f t="shared" si="1"/>
        <v>0</v>
      </c>
      <c r="S93" s="161">
        <v>0</v>
      </c>
      <c r="T93" s="162">
        <f t="shared" si="2"/>
        <v>0</v>
      </c>
      <c r="AN93" s="19" t="s">
        <v>153</v>
      </c>
      <c r="AP93" s="19" t="s">
        <v>149</v>
      </c>
      <c r="AQ93" s="19" t="s">
        <v>76</v>
      </c>
      <c r="AU93" s="19" t="s">
        <v>146</v>
      </c>
      <c r="BA93" s="159">
        <f t="shared" si="3"/>
        <v>0</v>
      </c>
      <c r="BB93" s="159">
        <f t="shared" si="4"/>
        <v>0</v>
      </c>
      <c r="BC93" s="159">
        <f t="shared" si="5"/>
        <v>0</v>
      </c>
      <c r="BD93" s="159">
        <f t="shared" si="6"/>
        <v>0</v>
      </c>
      <c r="BE93" s="159">
        <f t="shared" si="7"/>
        <v>0</v>
      </c>
      <c r="BF93" s="19" t="s">
        <v>74</v>
      </c>
      <c r="BG93" s="159">
        <f t="shared" si="8"/>
        <v>0</v>
      </c>
      <c r="BH93" s="19" t="s">
        <v>154</v>
      </c>
      <c r="BI93" s="19" t="s">
        <v>840</v>
      </c>
    </row>
    <row r="94" spans="2:61" s="1" customFormat="1" ht="39.950000000000003" customHeight="1" x14ac:dyDescent="0.3">
      <c r="B94" s="147"/>
      <c r="C94" s="148" t="s">
        <v>467</v>
      </c>
      <c r="D94" s="148" t="s">
        <v>149</v>
      </c>
      <c r="E94" s="149" t="s">
        <v>841</v>
      </c>
      <c r="F94" s="150" t="s">
        <v>842</v>
      </c>
      <c r="G94" s="151" t="s">
        <v>152</v>
      </c>
      <c r="H94" s="152">
        <v>3</v>
      </c>
      <c r="I94" s="153"/>
      <c r="J94" s="153"/>
      <c r="K94" s="150"/>
      <c r="L94" s="154"/>
      <c r="M94" s="155" t="s">
        <v>5</v>
      </c>
      <c r="N94" s="160" t="s">
        <v>37</v>
      </c>
      <c r="O94" s="161">
        <v>0</v>
      </c>
      <c r="P94" s="161">
        <f t="shared" si="0"/>
        <v>0</v>
      </c>
      <c r="Q94" s="161">
        <v>0</v>
      </c>
      <c r="R94" s="161">
        <f t="shared" si="1"/>
        <v>0</v>
      </c>
      <c r="S94" s="161">
        <v>0</v>
      </c>
      <c r="T94" s="162">
        <f t="shared" si="2"/>
        <v>0</v>
      </c>
      <c r="AN94" s="19" t="s">
        <v>153</v>
      </c>
      <c r="AP94" s="19" t="s">
        <v>149</v>
      </c>
      <c r="AQ94" s="19" t="s">
        <v>76</v>
      </c>
      <c r="AU94" s="19" t="s">
        <v>146</v>
      </c>
      <c r="BA94" s="159">
        <f t="shared" si="3"/>
        <v>0</v>
      </c>
      <c r="BB94" s="159">
        <f t="shared" si="4"/>
        <v>0</v>
      </c>
      <c r="BC94" s="159">
        <f t="shared" si="5"/>
        <v>0</v>
      </c>
      <c r="BD94" s="159">
        <f t="shared" si="6"/>
        <v>0</v>
      </c>
      <c r="BE94" s="159">
        <f t="shared" si="7"/>
        <v>0</v>
      </c>
      <c r="BF94" s="19" t="s">
        <v>74</v>
      </c>
      <c r="BG94" s="159">
        <f t="shared" si="8"/>
        <v>0</v>
      </c>
      <c r="BH94" s="19" t="s">
        <v>154</v>
      </c>
      <c r="BI94" s="19" t="s">
        <v>843</v>
      </c>
    </row>
    <row r="95" spans="2:61" s="339" customFormat="1" ht="114.75" customHeight="1" x14ac:dyDescent="0.3">
      <c r="B95" s="330"/>
      <c r="C95" s="331" t="s">
        <v>627</v>
      </c>
      <c r="D95" s="331" t="s">
        <v>149</v>
      </c>
      <c r="E95" s="332" t="s">
        <v>844</v>
      </c>
      <c r="F95" s="333" t="s">
        <v>845</v>
      </c>
      <c r="G95" s="253" t="s">
        <v>152</v>
      </c>
      <c r="H95" s="254">
        <v>1</v>
      </c>
      <c r="I95" s="252"/>
      <c r="J95" s="252"/>
      <c r="K95" s="333"/>
      <c r="L95" s="334"/>
      <c r="M95" s="335" t="s">
        <v>5</v>
      </c>
      <c r="N95" s="336" t="s">
        <v>37</v>
      </c>
      <c r="O95" s="337">
        <v>0</v>
      </c>
      <c r="P95" s="337">
        <f t="shared" si="0"/>
        <v>0</v>
      </c>
      <c r="Q95" s="337">
        <v>0</v>
      </c>
      <c r="R95" s="337">
        <f t="shared" si="1"/>
        <v>0</v>
      </c>
      <c r="S95" s="337">
        <v>0</v>
      </c>
      <c r="T95" s="338">
        <f t="shared" si="2"/>
        <v>0</v>
      </c>
      <c r="AN95" s="340" t="s">
        <v>153</v>
      </c>
      <c r="AP95" s="340" t="s">
        <v>149</v>
      </c>
      <c r="AQ95" s="340" t="s">
        <v>76</v>
      </c>
      <c r="AU95" s="340" t="s">
        <v>146</v>
      </c>
      <c r="BA95" s="341">
        <f t="shared" si="3"/>
        <v>0</v>
      </c>
      <c r="BB95" s="341">
        <f t="shared" si="4"/>
        <v>0</v>
      </c>
      <c r="BC95" s="341">
        <f t="shared" si="5"/>
        <v>0</v>
      </c>
      <c r="BD95" s="341">
        <f t="shared" si="6"/>
        <v>0</v>
      </c>
      <c r="BE95" s="341">
        <f t="shared" si="7"/>
        <v>0</v>
      </c>
      <c r="BF95" s="340" t="s">
        <v>74</v>
      </c>
      <c r="BG95" s="341">
        <f t="shared" si="8"/>
        <v>0</v>
      </c>
      <c r="BH95" s="340" t="s">
        <v>154</v>
      </c>
      <c r="BI95" s="340" t="s">
        <v>846</v>
      </c>
    </row>
    <row r="96" spans="2:61" s="339" customFormat="1" ht="39.950000000000003" customHeight="1" x14ac:dyDescent="0.3">
      <c r="B96" s="330"/>
      <c r="C96" s="331" t="s">
        <v>684</v>
      </c>
      <c r="D96" s="331" t="s">
        <v>149</v>
      </c>
      <c r="E96" s="332" t="s">
        <v>847</v>
      </c>
      <c r="F96" s="333" t="s">
        <v>848</v>
      </c>
      <c r="G96" s="253" t="s">
        <v>167</v>
      </c>
      <c r="H96" s="254">
        <v>20</v>
      </c>
      <c r="I96" s="252"/>
      <c r="J96" s="252"/>
      <c r="K96" s="333"/>
      <c r="L96" s="334"/>
      <c r="M96" s="335" t="s">
        <v>5</v>
      </c>
      <c r="N96" s="336" t="s">
        <v>37</v>
      </c>
      <c r="O96" s="337">
        <v>0</v>
      </c>
      <c r="P96" s="337">
        <f t="shared" si="0"/>
        <v>0</v>
      </c>
      <c r="Q96" s="337">
        <v>0</v>
      </c>
      <c r="R96" s="337">
        <f t="shared" si="1"/>
        <v>0</v>
      </c>
      <c r="S96" s="337">
        <v>0</v>
      </c>
      <c r="T96" s="338">
        <f t="shared" si="2"/>
        <v>0</v>
      </c>
      <c r="AN96" s="340" t="s">
        <v>153</v>
      </c>
      <c r="AP96" s="340" t="s">
        <v>149</v>
      </c>
      <c r="AQ96" s="340" t="s">
        <v>76</v>
      </c>
      <c r="AU96" s="340" t="s">
        <v>146</v>
      </c>
      <c r="BA96" s="341">
        <f t="shared" si="3"/>
        <v>0</v>
      </c>
      <c r="BB96" s="341">
        <f t="shared" si="4"/>
        <v>0</v>
      </c>
      <c r="BC96" s="341">
        <f t="shared" si="5"/>
        <v>0</v>
      </c>
      <c r="BD96" s="341">
        <f t="shared" si="6"/>
        <v>0</v>
      </c>
      <c r="BE96" s="341">
        <f t="shared" si="7"/>
        <v>0</v>
      </c>
      <c r="BF96" s="340" t="s">
        <v>74</v>
      </c>
      <c r="BG96" s="341">
        <f t="shared" si="8"/>
        <v>0</v>
      </c>
      <c r="BH96" s="340" t="s">
        <v>154</v>
      </c>
      <c r="BI96" s="340" t="s">
        <v>849</v>
      </c>
    </row>
    <row r="97" spans="2:61" s="339" customFormat="1" ht="39.950000000000003" customHeight="1" x14ac:dyDescent="0.3">
      <c r="B97" s="330"/>
      <c r="C97" s="331" t="s">
        <v>688</v>
      </c>
      <c r="D97" s="331" t="s">
        <v>149</v>
      </c>
      <c r="E97" s="332" t="s">
        <v>850</v>
      </c>
      <c r="F97" s="333" t="s">
        <v>851</v>
      </c>
      <c r="G97" s="253" t="s">
        <v>852</v>
      </c>
      <c r="H97" s="254">
        <v>500</v>
      </c>
      <c r="I97" s="252"/>
      <c r="J97" s="252"/>
      <c r="K97" s="333"/>
      <c r="L97" s="334"/>
      <c r="M97" s="335" t="s">
        <v>5</v>
      </c>
      <c r="N97" s="336" t="s">
        <v>37</v>
      </c>
      <c r="O97" s="337">
        <v>0</v>
      </c>
      <c r="P97" s="337">
        <f t="shared" si="0"/>
        <v>0</v>
      </c>
      <c r="Q97" s="337">
        <v>0</v>
      </c>
      <c r="R97" s="337">
        <f t="shared" si="1"/>
        <v>0</v>
      </c>
      <c r="S97" s="337">
        <v>0</v>
      </c>
      <c r="T97" s="338">
        <f t="shared" si="2"/>
        <v>0</v>
      </c>
      <c r="AN97" s="340" t="s">
        <v>153</v>
      </c>
      <c r="AP97" s="340" t="s">
        <v>149</v>
      </c>
      <c r="AQ97" s="340" t="s">
        <v>76</v>
      </c>
      <c r="AU97" s="340" t="s">
        <v>146</v>
      </c>
      <c r="BA97" s="341">
        <f t="shared" si="3"/>
        <v>0</v>
      </c>
      <c r="BB97" s="341">
        <f t="shared" si="4"/>
        <v>0</v>
      </c>
      <c r="BC97" s="341">
        <f t="shared" si="5"/>
        <v>0</v>
      </c>
      <c r="BD97" s="341">
        <f t="shared" si="6"/>
        <v>0</v>
      </c>
      <c r="BE97" s="341">
        <f t="shared" si="7"/>
        <v>0</v>
      </c>
      <c r="BF97" s="340" t="s">
        <v>74</v>
      </c>
      <c r="BG97" s="341">
        <f t="shared" si="8"/>
        <v>0</v>
      </c>
      <c r="BH97" s="340" t="s">
        <v>154</v>
      </c>
      <c r="BI97" s="340" t="s">
        <v>853</v>
      </c>
    </row>
    <row r="98" spans="2:61" s="339" customFormat="1" ht="39.950000000000003" customHeight="1" x14ac:dyDescent="0.3">
      <c r="B98" s="330"/>
      <c r="C98" s="331" t="s">
        <v>748</v>
      </c>
      <c r="D98" s="331" t="s">
        <v>149</v>
      </c>
      <c r="E98" s="332" t="s">
        <v>854</v>
      </c>
      <c r="F98" s="333" t="s">
        <v>855</v>
      </c>
      <c r="G98" s="253" t="s">
        <v>167</v>
      </c>
      <c r="H98" s="254">
        <v>20</v>
      </c>
      <c r="I98" s="252"/>
      <c r="J98" s="252"/>
      <c r="K98" s="333"/>
      <c r="L98" s="334"/>
      <c r="M98" s="335" t="s">
        <v>5</v>
      </c>
      <c r="N98" s="336" t="s">
        <v>37</v>
      </c>
      <c r="O98" s="337">
        <v>0</v>
      </c>
      <c r="P98" s="337">
        <f t="shared" si="0"/>
        <v>0</v>
      </c>
      <c r="Q98" s="337">
        <v>0</v>
      </c>
      <c r="R98" s="337">
        <f t="shared" si="1"/>
        <v>0</v>
      </c>
      <c r="S98" s="337">
        <v>0</v>
      </c>
      <c r="T98" s="338">
        <f t="shared" si="2"/>
        <v>0</v>
      </c>
      <c r="AN98" s="340" t="s">
        <v>153</v>
      </c>
      <c r="AP98" s="340" t="s">
        <v>149</v>
      </c>
      <c r="AQ98" s="340" t="s">
        <v>76</v>
      </c>
      <c r="AU98" s="340" t="s">
        <v>146</v>
      </c>
      <c r="BA98" s="341">
        <f t="shared" si="3"/>
        <v>0</v>
      </c>
      <c r="BB98" s="341">
        <f t="shared" si="4"/>
        <v>0</v>
      </c>
      <c r="BC98" s="341">
        <f t="shared" si="5"/>
        <v>0</v>
      </c>
      <c r="BD98" s="341">
        <f t="shared" si="6"/>
        <v>0</v>
      </c>
      <c r="BE98" s="341">
        <f t="shared" si="7"/>
        <v>0</v>
      </c>
      <c r="BF98" s="340" t="s">
        <v>74</v>
      </c>
      <c r="BG98" s="341">
        <f t="shared" si="8"/>
        <v>0</v>
      </c>
      <c r="BH98" s="340" t="s">
        <v>154</v>
      </c>
      <c r="BI98" s="340" t="s">
        <v>856</v>
      </c>
    </row>
    <row r="99" spans="2:61" s="339" customFormat="1" ht="39.950000000000003" customHeight="1" x14ac:dyDescent="0.3">
      <c r="B99" s="330"/>
      <c r="C99" s="331" t="s">
        <v>563</v>
      </c>
      <c r="D99" s="331" t="s">
        <v>149</v>
      </c>
      <c r="E99" s="332" t="s">
        <v>857</v>
      </c>
      <c r="F99" s="333" t="s">
        <v>858</v>
      </c>
      <c r="G99" s="253" t="s">
        <v>167</v>
      </c>
      <c r="H99" s="254">
        <v>25</v>
      </c>
      <c r="I99" s="252"/>
      <c r="J99" s="252"/>
      <c r="K99" s="333"/>
      <c r="L99" s="334"/>
      <c r="M99" s="335" t="s">
        <v>5</v>
      </c>
      <c r="N99" s="336" t="s">
        <v>37</v>
      </c>
      <c r="O99" s="337">
        <v>0</v>
      </c>
      <c r="P99" s="337">
        <f t="shared" si="0"/>
        <v>0</v>
      </c>
      <c r="Q99" s="337">
        <v>0</v>
      </c>
      <c r="R99" s="337">
        <f t="shared" si="1"/>
        <v>0</v>
      </c>
      <c r="S99" s="337">
        <v>0</v>
      </c>
      <c r="T99" s="338">
        <f t="shared" si="2"/>
        <v>0</v>
      </c>
      <c r="AN99" s="340" t="s">
        <v>153</v>
      </c>
      <c r="AP99" s="340" t="s">
        <v>149</v>
      </c>
      <c r="AQ99" s="340" t="s">
        <v>76</v>
      </c>
      <c r="AU99" s="340" t="s">
        <v>146</v>
      </c>
      <c r="BA99" s="341">
        <f t="shared" si="3"/>
        <v>0</v>
      </c>
      <c r="BB99" s="341">
        <f t="shared" si="4"/>
        <v>0</v>
      </c>
      <c r="BC99" s="341">
        <f t="shared" si="5"/>
        <v>0</v>
      </c>
      <c r="BD99" s="341">
        <f t="shared" si="6"/>
        <v>0</v>
      </c>
      <c r="BE99" s="341">
        <f t="shared" si="7"/>
        <v>0</v>
      </c>
      <c r="BF99" s="340" t="s">
        <v>74</v>
      </c>
      <c r="BG99" s="341">
        <f t="shared" si="8"/>
        <v>0</v>
      </c>
      <c r="BH99" s="340" t="s">
        <v>154</v>
      </c>
      <c r="BI99" s="340" t="s">
        <v>859</v>
      </c>
    </row>
    <row r="100" spans="2:61" s="339" customFormat="1" ht="39.950000000000003" customHeight="1" x14ac:dyDescent="0.3">
      <c r="B100" s="330"/>
      <c r="C100" s="331" t="s">
        <v>385</v>
      </c>
      <c r="D100" s="331" t="s">
        <v>149</v>
      </c>
      <c r="E100" s="332" t="s">
        <v>860</v>
      </c>
      <c r="F100" s="333" t="s">
        <v>861</v>
      </c>
      <c r="G100" s="253" t="s">
        <v>167</v>
      </c>
      <c r="H100" s="254">
        <v>10</v>
      </c>
      <c r="I100" s="252"/>
      <c r="J100" s="252"/>
      <c r="K100" s="333"/>
      <c r="L100" s="334"/>
      <c r="M100" s="335" t="s">
        <v>5</v>
      </c>
      <c r="N100" s="336" t="s">
        <v>37</v>
      </c>
      <c r="O100" s="337">
        <v>0</v>
      </c>
      <c r="P100" s="337">
        <f t="shared" si="0"/>
        <v>0</v>
      </c>
      <c r="Q100" s="337">
        <v>0</v>
      </c>
      <c r="R100" s="337">
        <f t="shared" si="1"/>
        <v>0</v>
      </c>
      <c r="S100" s="337">
        <v>0</v>
      </c>
      <c r="T100" s="338">
        <f t="shared" si="2"/>
        <v>0</v>
      </c>
      <c r="AN100" s="340" t="s">
        <v>153</v>
      </c>
      <c r="AP100" s="340" t="s">
        <v>149</v>
      </c>
      <c r="AQ100" s="340" t="s">
        <v>76</v>
      </c>
      <c r="AU100" s="340" t="s">
        <v>146</v>
      </c>
      <c r="BA100" s="341">
        <f t="shared" si="3"/>
        <v>0</v>
      </c>
      <c r="BB100" s="341">
        <f t="shared" si="4"/>
        <v>0</v>
      </c>
      <c r="BC100" s="341">
        <f t="shared" si="5"/>
        <v>0</v>
      </c>
      <c r="BD100" s="341">
        <f t="shared" si="6"/>
        <v>0</v>
      </c>
      <c r="BE100" s="341">
        <f t="shared" si="7"/>
        <v>0</v>
      </c>
      <c r="BF100" s="340" t="s">
        <v>74</v>
      </c>
      <c r="BG100" s="341">
        <f t="shared" si="8"/>
        <v>0</v>
      </c>
      <c r="BH100" s="340" t="s">
        <v>154</v>
      </c>
      <c r="BI100" s="340" t="s">
        <v>862</v>
      </c>
    </row>
    <row r="101" spans="2:61" s="339" customFormat="1" ht="39.950000000000003" customHeight="1" x14ac:dyDescent="0.3">
      <c r="B101" s="330"/>
      <c r="C101" s="331" t="s">
        <v>692</v>
      </c>
      <c r="D101" s="331" t="s">
        <v>149</v>
      </c>
      <c r="E101" s="332" t="s">
        <v>863</v>
      </c>
      <c r="F101" s="333" t="s">
        <v>864</v>
      </c>
      <c r="G101" s="253" t="s">
        <v>167</v>
      </c>
      <c r="H101" s="254">
        <v>10</v>
      </c>
      <c r="I101" s="252"/>
      <c r="J101" s="252"/>
      <c r="K101" s="333"/>
      <c r="L101" s="334"/>
      <c r="M101" s="335" t="s">
        <v>5</v>
      </c>
      <c r="N101" s="336" t="s">
        <v>37</v>
      </c>
      <c r="O101" s="337">
        <v>0</v>
      </c>
      <c r="P101" s="337">
        <f t="shared" si="0"/>
        <v>0</v>
      </c>
      <c r="Q101" s="337">
        <v>0</v>
      </c>
      <c r="R101" s="337">
        <f t="shared" si="1"/>
        <v>0</v>
      </c>
      <c r="S101" s="337">
        <v>0</v>
      </c>
      <c r="T101" s="338">
        <f t="shared" si="2"/>
        <v>0</v>
      </c>
      <c r="AN101" s="340" t="s">
        <v>153</v>
      </c>
      <c r="AP101" s="340" t="s">
        <v>149</v>
      </c>
      <c r="AQ101" s="340" t="s">
        <v>76</v>
      </c>
      <c r="AU101" s="340" t="s">
        <v>146</v>
      </c>
      <c r="BA101" s="341">
        <f t="shared" si="3"/>
        <v>0</v>
      </c>
      <c r="BB101" s="341">
        <f t="shared" si="4"/>
        <v>0</v>
      </c>
      <c r="BC101" s="341">
        <f t="shared" si="5"/>
        <v>0</v>
      </c>
      <c r="BD101" s="341">
        <f t="shared" si="6"/>
        <v>0</v>
      </c>
      <c r="BE101" s="341">
        <f t="shared" si="7"/>
        <v>0</v>
      </c>
      <c r="BF101" s="340" t="s">
        <v>74</v>
      </c>
      <c r="BG101" s="341">
        <f t="shared" si="8"/>
        <v>0</v>
      </c>
      <c r="BH101" s="340" t="s">
        <v>154</v>
      </c>
      <c r="BI101" s="340" t="s">
        <v>865</v>
      </c>
    </row>
    <row r="102" spans="2:61" s="339" customFormat="1" ht="39.950000000000003" customHeight="1" x14ac:dyDescent="0.3">
      <c r="B102" s="330"/>
      <c r="C102" s="331" t="s">
        <v>761</v>
      </c>
      <c r="D102" s="331" t="s">
        <v>149</v>
      </c>
      <c r="E102" s="332" t="s">
        <v>866</v>
      </c>
      <c r="F102" s="333" t="s">
        <v>867</v>
      </c>
      <c r="G102" s="253" t="s">
        <v>152</v>
      </c>
      <c r="H102" s="254">
        <v>1</v>
      </c>
      <c r="I102" s="252"/>
      <c r="J102" s="252"/>
      <c r="K102" s="333"/>
      <c r="L102" s="334"/>
      <c r="M102" s="335" t="s">
        <v>5</v>
      </c>
      <c r="N102" s="336" t="s">
        <v>37</v>
      </c>
      <c r="O102" s="337">
        <v>0</v>
      </c>
      <c r="P102" s="337">
        <f t="shared" si="0"/>
        <v>0</v>
      </c>
      <c r="Q102" s="337">
        <v>0</v>
      </c>
      <c r="R102" s="337">
        <f t="shared" si="1"/>
        <v>0</v>
      </c>
      <c r="S102" s="337">
        <v>0</v>
      </c>
      <c r="T102" s="338">
        <f t="shared" si="2"/>
        <v>0</v>
      </c>
      <c r="AN102" s="340" t="s">
        <v>153</v>
      </c>
      <c r="AP102" s="340" t="s">
        <v>149</v>
      </c>
      <c r="AQ102" s="340" t="s">
        <v>76</v>
      </c>
      <c r="AU102" s="340" t="s">
        <v>146</v>
      </c>
      <c r="BA102" s="341">
        <f t="shared" si="3"/>
        <v>0</v>
      </c>
      <c r="BB102" s="341">
        <f t="shared" si="4"/>
        <v>0</v>
      </c>
      <c r="BC102" s="341">
        <f t="shared" si="5"/>
        <v>0</v>
      </c>
      <c r="BD102" s="341">
        <f t="shared" si="6"/>
        <v>0</v>
      </c>
      <c r="BE102" s="341">
        <f t="shared" si="7"/>
        <v>0</v>
      </c>
      <c r="BF102" s="340" t="s">
        <v>74</v>
      </c>
      <c r="BG102" s="341">
        <f t="shared" si="8"/>
        <v>0</v>
      </c>
      <c r="BH102" s="340" t="s">
        <v>154</v>
      </c>
      <c r="BI102" s="340" t="s">
        <v>868</v>
      </c>
    </row>
    <row r="103" spans="2:61" s="339" customFormat="1" ht="39.950000000000003" customHeight="1" x14ac:dyDescent="0.3">
      <c r="B103" s="330"/>
      <c r="C103" s="331" t="s">
        <v>401</v>
      </c>
      <c r="D103" s="331" t="s">
        <v>149</v>
      </c>
      <c r="E103" s="332" t="s">
        <v>869</v>
      </c>
      <c r="F103" s="333" t="s">
        <v>870</v>
      </c>
      <c r="G103" s="253" t="s">
        <v>152</v>
      </c>
      <c r="H103" s="254">
        <v>2</v>
      </c>
      <c r="I103" s="252"/>
      <c r="J103" s="252"/>
      <c r="K103" s="333"/>
      <c r="L103" s="334"/>
      <c r="M103" s="335" t="s">
        <v>5</v>
      </c>
      <c r="N103" s="336" t="s">
        <v>37</v>
      </c>
      <c r="O103" s="337">
        <v>0</v>
      </c>
      <c r="P103" s="337">
        <f t="shared" si="0"/>
        <v>0</v>
      </c>
      <c r="Q103" s="337">
        <v>0</v>
      </c>
      <c r="R103" s="337">
        <f t="shared" si="1"/>
        <v>0</v>
      </c>
      <c r="S103" s="337">
        <v>0</v>
      </c>
      <c r="T103" s="338">
        <f t="shared" si="2"/>
        <v>0</v>
      </c>
      <c r="AN103" s="340" t="s">
        <v>153</v>
      </c>
      <c r="AP103" s="340" t="s">
        <v>149</v>
      </c>
      <c r="AQ103" s="340" t="s">
        <v>76</v>
      </c>
      <c r="AU103" s="340" t="s">
        <v>146</v>
      </c>
      <c r="BA103" s="341">
        <f t="shared" si="3"/>
        <v>0</v>
      </c>
      <c r="BB103" s="341">
        <f t="shared" si="4"/>
        <v>0</v>
      </c>
      <c r="BC103" s="341">
        <f t="shared" si="5"/>
        <v>0</v>
      </c>
      <c r="BD103" s="341">
        <f t="shared" si="6"/>
        <v>0</v>
      </c>
      <c r="BE103" s="341">
        <f t="shared" si="7"/>
        <v>0</v>
      </c>
      <c r="BF103" s="340" t="s">
        <v>74</v>
      </c>
      <c r="BG103" s="341">
        <f t="shared" si="8"/>
        <v>0</v>
      </c>
      <c r="BH103" s="340" t="s">
        <v>154</v>
      </c>
      <c r="BI103" s="340" t="s">
        <v>871</v>
      </c>
    </row>
    <row r="104" spans="2:61" s="255" customFormat="1" ht="29.85" customHeight="1" x14ac:dyDescent="0.3">
      <c r="B104" s="342"/>
      <c r="D104" s="343" t="s">
        <v>65</v>
      </c>
      <c r="E104" s="344" t="s">
        <v>872</v>
      </c>
      <c r="F104" s="344" t="s">
        <v>873</v>
      </c>
      <c r="J104" s="256"/>
      <c r="K104" s="333"/>
      <c r="L104" s="342"/>
      <c r="M104" s="345"/>
      <c r="N104" s="346"/>
      <c r="O104" s="346"/>
      <c r="P104" s="347">
        <f>SUM(P105:P124)</f>
        <v>0</v>
      </c>
      <c r="Q104" s="346"/>
      <c r="R104" s="347">
        <f>SUM(R105:R124)</f>
        <v>0</v>
      </c>
      <c r="S104" s="346"/>
      <c r="T104" s="348">
        <f>SUM(T105:T124)</f>
        <v>0</v>
      </c>
      <c r="AN104" s="343" t="s">
        <v>76</v>
      </c>
      <c r="AP104" s="349" t="s">
        <v>65</v>
      </c>
      <c r="AQ104" s="349" t="s">
        <v>74</v>
      </c>
      <c r="AU104" s="343" t="s">
        <v>146</v>
      </c>
      <c r="BG104" s="350">
        <f>SUM(BG105:BG124)</f>
        <v>0</v>
      </c>
    </row>
    <row r="105" spans="2:61" s="339" customFormat="1" ht="39.950000000000003" customHeight="1" x14ac:dyDescent="0.3">
      <c r="B105" s="330"/>
      <c r="C105" s="331" t="s">
        <v>357</v>
      </c>
      <c r="D105" s="331" t="s">
        <v>149</v>
      </c>
      <c r="E105" s="332" t="s">
        <v>758</v>
      </c>
      <c r="F105" s="333" t="s">
        <v>874</v>
      </c>
      <c r="G105" s="253" t="s">
        <v>152</v>
      </c>
      <c r="H105" s="254">
        <v>5</v>
      </c>
      <c r="I105" s="252"/>
      <c r="J105" s="252"/>
      <c r="K105" s="333"/>
      <c r="L105" s="334"/>
      <c r="M105" s="335" t="s">
        <v>5</v>
      </c>
      <c r="N105" s="336" t="s">
        <v>37</v>
      </c>
      <c r="O105" s="337">
        <v>0</v>
      </c>
      <c r="P105" s="337">
        <f t="shared" ref="P105:P124" si="9">O105*H105</f>
        <v>0</v>
      </c>
      <c r="Q105" s="337">
        <v>0</v>
      </c>
      <c r="R105" s="337">
        <f t="shared" ref="R105:R124" si="10">Q105*H105</f>
        <v>0</v>
      </c>
      <c r="S105" s="337">
        <v>0</v>
      </c>
      <c r="T105" s="338">
        <f t="shared" ref="T105:T124" si="11">S105*H105</f>
        <v>0</v>
      </c>
      <c r="AN105" s="340" t="s">
        <v>153</v>
      </c>
      <c r="AP105" s="340" t="s">
        <v>149</v>
      </c>
      <c r="AQ105" s="340" t="s">
        <v>76</v>
      </c>
      <c r="AU105" s="340" t="s">
        <v>146</v>
      </c>
      <c r="BA105" s="341">
        <f t="shared" ref="BA105:BA124" si="12">IF(N105="základní",J105,0)</f>
        <v>0</v>
      </c>
      <c r="BB105" s="341">
        <f t="shared" ref="BB105:BB124" si="13">IF(N105="snížená",J105,0)</f>
        <v>0</v>
      </c>
      <c r="BC105" s="341">
        <f t="shared" ref="BC105:BC124" si="14">IF(N105="zákl. přenesená",J105,0)</f>
        <v>0</v>
      </c>
      <c r="BD105" s="341">
        <f t="shared" ref="BD105:BD124" si="15">IF(N105="sníž. přenesená",J105,0)</f>
        <v>0</v>
      </c>
      <c r="BE105" s="341">
        <f t="shared" ref="BE105:BE124" si="16">IF(N105="nulová",J105,0)</f>
        <v>0</v>
      </c>
      <c r="BF105" s="340" t="s">
        <v>74</v>
      </c>
      <c r="BG105" s="341">
        <f t="shared" ref="BG105:BG124" si="17">ROUND(I105*H105,2)</f>
        <v>0</v>
      </c>
      <c r="BH105" s="340" t="s">
        <v>154</v>
      </c>
      <c r="BI105" s="340" t="s">
        <v>875</v>
      </c>
    </row>
    <row r="106" spans="2:61" s="339" customFormat="1" ht="39.950000000000003" customHeight="1" x14ac:dyDescent="0.3">
      <c r="B106" s="330"/>
      <c r="C106" s="331" t="s">
        <v>613</v>
      </c>
      <c r="D106" s="331" t="s">
        <v>149</v>
      </c>
      <c r="E106" s="332" t="s">
        <v>876</v>
      </c>
      <c r="F106" s="333" t="s">
        <v>877</v>
      </c>
      <c r="G106" s="253" t="s">
        <v>338</v>
      </c>
      <c r="H106" s="254">
        <v>1000</v>
      </c>
      <c r="I106" s="252"/>
      <c r="J106" s="252"/>
      <c r="K106" s="333"/>
      <c r="L106" s="334"/>
      <c r="M106" s="335" t="s">
        <v>5</v>
      </c>
      <c r="N106" s="336" t="s">
        <v>37</v>
      </c>
      <c r="O106" s="337">
        <v>0</v>
      </c>
      <c r="P106" s="337">
        <f t="shared" si="9"/>
        <v>0</v>
      </c>
      <c r="Q106" s="337">
        <v>0</v>
      </c>
      <c r="R106" s="337">
        <f t="shared" si="10"/>
        <v>0</v>
      </c>
      <c r="S106" s="337">
        <v>0</v>
      </c>
      <c r="T106" s="338">
        <f t="shared" si="11"/>
        <v>0</v>
      </c>
      <c r="AN106" s="340" t="s">
        <v>153</v>
      </c>
      <c r="AP106" s="340" t="s">
        <v>149</v>
      </c>
      <c r="AQ106" s="340" t="s">
        <v>76</v>
      </c>
      <c r="AU106" s="340" t="s">
        <v>146</v>
      </c>
      <c r="BA106" s="341">
        <f t="shared" si="12"/>
        <v>0</v>
      </c>
      <c r="BB106" s="341">
        <f t="shared" si="13"/>
        <v>0</v>
      </c>
      <c r="BC106" s="341">
        <f t="shared" si="14"/>
        <v>0</v>
      </c>
      <c r="BD106" s="341">
        <f t="shared" si="15"/>
        <v>0</v>
      </c>
      <c r="BE106" s="341">
        <f t="shared" si="16"/>
        <v>0</v>
      </c>
      <c r="BF106" s="340" t="s">
        <v>74</v>
      </c>
      <c r="BG106" s="341">
        <f t="shared" si="17"/>
        <v>0</v>
      </c>
      <c r="BH106" s="340" t="s">
        <v>154</v>
      </c>
      <c r="BI106" s="340" t="s">
        <v>878</v>
      </c>
    </row>
    <row r="107" spans="2:61" s="339" customFormat="1" ht="39.950000000000003" customHeight="1" x14ac:dyDescent="0.3">
      <c r="B107" s="330"/>
      <c r="C107" s="331" t="s">
        <v>409</v>
      </c>
      <c r="D107" s="331" t="s">
        <v>149</v>
      </c>
      <c r="E107" s="332" t="s">
        <v>879</v>
      </c>
      <c r="F107" s="333" t="s">
        <v>880</v>
      </c>
      <c r="G107" s="253" t="s">
        <v>152</v>
      </c>
      <c r="H107" s="254">
        <v>3</v>
      </c>
      <c r="I107" s="252"/>
      <c r="J107" s="252"/>
      <c r="K107" s="333"/>
      <c r="L107" s="334"/>
      <c r="M107" s="335" t="s">
        <v>5</v>
      </c>
      <c r="N107" s="336" t="s">
        <v>37</v>
      </c>
      <c r="O107" s="337">
        <v>0</v>
      </c>
      <c r="P107" s="337">
        <f t="shared" si="9"/>
        <v>0</v>
      </c>
      <c r="Q107" s="337">
        <v>0</v>
      </c>
      <c r="R107" s="337">
        <f t="shared" si="10"/>
        <v>0</v>
      </c>
      <c r="S107" s="337">
        <v>0</v>
      </c>
      <c r="T107" s="338">
        <f t="shared" si="11"/>
        <v>0</v>
      </c>
      <c r="AN107" s="340" t="s">
        <v>153</v>
      </c>
      <c r="AP107" s="340" t="s">
        <v>149</v>
      </c>
      <c r="AQ107" s="340" t="s">
        <v>76</v>
      </c>
      <c r="AU107" s="340" t="s">
        <v>146</v>
      </c>
      <c r="BA107" s="341">
        <f t="shared" si="12"/>
        <v>0</v>
      </c>
      <c r="BB107" s="341">
        <f t="shared" si="13"/>
        <v>0</v>
      </c>
      <c r="BC107" s="341">
        <f t="shared" si="14"/>
        <v>0</v>
      </c>
      <c r="BD107" s="341">
        <f t="shared" si="15"/>
        <v>0</v>
      </c>
      <c r="BE107" s="341">
        <f t="shared" si="16"/>
        <v>0</v>
      </c>
      <c r="BF107" s="340" t="s">
        <v>74</v>
      </c>
      <c r="BG107" s="341">
        <f t="shared" si="17"/>
        <v>0</v>
      </c>
      <c r="BH107" s="340" t="s">
        <v>154</v>
      </c>
      <c r="BI107" s="340" t="s">
        <v>881</v>
      </c>
    </row>
    <row r="108" spans="2:61" s="339" customFormat="1" ht="39.950000000000003" customHeight="1" x14ac:dyDescent="0.3">
      <c r="B108" s="330"/>
      <c r="C108" s="331" t="s">
        <v>153</v>
      </c>
      <c r="D108" s="331" t="s">
        <v>149</v>
      </c>
      <c r="E108" s="332" t="s">
        <v>882</v>
      </c>
      <c r="F108" s="333" t="s">
        <v>883</v>
      </c>
      <c r="G108" s="253" t="s">
        <v>152</v>
      </c>
      <c r="H108" s="254">
        <v>3</v>
      </c>
      <c r="I108" s="252"/>
      <c r="J108" s="252"/>
      <c r="K108" s="333"/>
      <c r="L108" s="334"/>
      <c r="M108" s="335" t="s">
        <v>5</v>
      </c>
      <c r="N108" s="336" t="s">
        <v>37</v>
      </c>
      <c r="O108" s="337">
        <v>0</v>
      </c>
      <c r="P108" s="337">
        <f t="shared" si="9"/>
        <v>0</v>
      </c>
      <c r="Q108" s="337">
        <v>0</v>
      </c>
      <c r="R108" s="337">
        <f t="shared" si="10"/>
        <v>0</v>
      </c>
      <c r="S108" s="337">
        <v>0</v>
      </c>
      <c r="T108" s="338">
        <f t="shared" si="11"/>
        <v>0</v>
      </c>
      <c r="AN108" s="340" t="s">
        <v>153</v>
      </c>
      <c r="AP108" s="340" t="s">
        <v>149</v>
      </c>
      <c r="AQ108" s="340" t="s">
        <v>76</v>
      </c>
      <c r="AU108" s="340" t="s">
        <v>146</v>
      </c>
      <c r="BA108" s="341">
        <f t="shared" si="12"/>
        <v>0</v>
      </c>
      <c r="BB108" s="341">
        <f t="shared" si="13"/>
        <v>0</v>
      </c>
      <c r="BC108" s="341">
        <f t="shared" si="14"/>
        <v>0</v>
      </c>
      <c r="BD108" s="341">
        <f t="shared" si="15"/>
        <v>0</v>
      </c>
      <c r="BE108" s="341">
        <f t="shared" si="16"/>
        <v>0</v>
      </c>
      <c r="BF108" s="340" t="s">
        <v>74</v>
      </c>
      <c r="BG108" s="341">
        <f t="shared" si="17"/>
        <v>0</v>
      </c>
      <c r="BH108" s="340" t="s">
        <v>154</v>
      </c>
      <c r="BI108" s="340" t="s">
        <v>884</v>
      </c>
    </row>
    <row r="109" spans="2:61" s="339" customFormat="1" ht="39.950000000000003" customHeight="1" x14ac:dyDescent="0.3">
      <c r="B109" s="330"/>
      <c r="C109" s="331" t="s">
        <v>413</v>
      </c>
      <c r="D109" s="331" t="s">
        <v>149</v>
      </c>
      <c r="E109" s="332" t="s">
        <v>885</v>
      </c>
      <c r="F109" s="333" t="s">
        <v>886</v>
      </c>
      <c r="G109" s="253" t="s">
        <v>152</v>
      </c>
      <c r="H109" s="254">
        <v>1</v>
      </c>
      <c r="I109" s="252"/>
      <c r="J109" s="252"/>
      <c r="K109" s="333"/>
      <c r="L109" s="334"/>
      <c r="M109" s="335" t="s">
        <v>5</v>
      </c>
      <c r="N109" s="336" t="s">
        <v>37</v>
      </c>
      <c r="O109" s="337">
        <v>0</v>
      </c>
      <c r="P109" s="337">
        <f t="shared" si="9"/>
        <v>0</v>
      </c>
      <c r="Q109" s="337">
        <v>0</v>
      </c>
      <c r="R109" s="337">
        <f t="shared" si="10"/>
        <v>0</v>
      </c>
      <c r="S109" s="337">
        <v>0</v>
      </c>
      <c r="T109" s="338">
        <f t="shared" si="11"/>
        <v>0</v>
      </c>
      <c r="AN109" s="340" t="s">
        <v>153</v>
      </c>
      <c r="AP109" s="340" t="s">
        <v>149</v>
      </c>
      <c r="AQ109" s="340" t="s">
        <v>76</v>
      </c>
      <c r="AU109" s="340" t="s">
        <v>146</v>
      </c>
      <c r="BA109" s="341">
        <f t="shared" si="12"/>
        <v>0</v>
      </c>
      <c r="BB109" s="341">
        <f t="shared" si="13"/>
        <v>0</v>
      </c>
      <c r="BC109" s="341">
        <f t="shared" si="14"/>
        <v>0</v>
      </c>
      <c r="BD109" s="341">
        <f t="shared" si="15"/>
        <v>0</v>
      </c>
      <c r="BE109" s="341">
        <f t="shared" si="16"/>
        <v>0</v>
      </c>
      <c r="BF109" s="340" t="s">
        <v>74</v>
      </c>
      <c r="BG109" s="341">
        <f t="shared" si="17"/>
        <v>0</v>
      </c>
      <c r="BH109" s="340" t="s">
        <v>154</v>
      </c>
      <c r="BI109" s="340" t="s">
        <v>887</v>
      </c>
    </row>
    <row r="110" spans="2:61" s="339" customFormat="1" ht="39.950000000000003" customHeight="1" x14ac:dyDescent="0.3">
      <c r="B110" s="330"/>
      <c r="C110" s="331" t="s">
        <v>365</v>
      </c>
      <c r="D110" s="331" t="s">
        <v>149</v>
      </c>
      <c r="E110" s="332" t="s">
        <v>888</v>
      </c>
      <c r="F110" s="333" t="s">
        <v>889</v>
      </c>
      <c r="G110" s="253" t="s">
        <v>152</v>
      </c>
      <c r="H110" s="254">
        <v>2</v>
      </c>
      <c r="I110" s="252"/>
      <c r="J110" s="252"/>
      <c r="K110" s="333"/>
      <c r="L110" s="334"/>
      <c r="M110" s="335" t="s">
        <v>5</v>
      </c>
      <c r="N110" s="336" t="s">
        <v>37</v>
      </c>
      <c r="O110" s="337">
        <v>0</v>
      </c>
      <c r="P110" s="337">
        <f t="shared" si="9"/>
        <v>0</v>
      </c>
      <c r="Q110" s="337">
        <v>0</v>
      </c>
      <c r="R110" s="337">
        <f t="shared" si="10"/>
        <v>0</v>
      </c>
      <c r="S110" s="337">
        <v>0</v>
      </c>
      <c r="T110" s="338">
        <f t="shared" si="11"/>
        <v>0</v>
      </c>
      <c r="AN110" s="340" t="s">
        <v>153</v>
      </c>
      <c r="AP110" s="340" t="s">
        <v>149</v>
      </c>
      <c r="AQ110" s="340" t="s">
        <v>76</v>
      </c>
      <c r="AU110" s="340" t="s">
        <v>146</v>
      </c>
      <c r="BA110" s="341">
        <f t="shared" si="12"/>
        <v>0</v>
      </c>
      <c r="BB110" s="341">
        <f t="shared" si="13"/>
        <v>0</v>
      </c>
      <c r="BC110" s="341">
        <f t="shared" si="14"/>
        <v>0</v>
      </c>
      <c r="BD110" s="341">
        <f t="shared" si="15"/>
        <v>0</v>
      </c>
      <c r="BE110" s="341">
        <f t="shared" si="16"/>
        <v>0</v>
      </c>
      <c r="BF110" s="340" t="s">
        <v>74</v>
      </c>
      <c r="BG110" s="341">
        <f t="shared" si="17"/>
        <v>0</v>
      </c>
      <c r="BH110" s="340" t="s">
        <v>154</v>
      </c>
      <c r="BI110" s="340" t="s">
        <v>890</v>
      </c>
    </row>
    <row r="111" spans="2:61" s="339" customFormat="1" ht="39.950000000000003" customHeight="1" x14ac:dyDescent="0.3">
      <c r="B111" s="330"/>
      <c r="C111" s="331" t="s">
        <v>10</v>
      </c>
      <c r="D111" s="331" t="s">
        <v>149</v>
      </c>
      <c r="E111" s="332" t="s">
        <v>891</v>
      </c>
      <c r="F111" s="333" t="s">
        <v>892</v>
      </c>
      <c r="G111" s="253" t="s">
        <v>152</v>
      </c>
      <c r="H111" s="254">
        <v>7</v>
      </c>
      <c r="I111" s="252"/>
      <c r="J111" s="252"/>
      <c r="K111" s="333"/>
      <c r="L111" s="334"/>
      <c r="M111" s="335" t="s">
        <v>5</v>
      </c>
      <c r="N111" s="336" t="s">
        <v>37</v>
      </c>
      <c r="O111" s="337">
        <v>0</v>
      </c>
      <c r="P111" s="337">
        <f t="shared" si="9"/>
        <v>0</v>
      </c>
      <c r="Q111" s="337">
        <v>0</v>
      </c>
      <c r="R111" s="337">
        <f t="shared" si="10"/>
        <v>0</v>
      </c>
      <c r="S111" s="337">
        <v>0</v>
      </c>
      <c r="T111" s="338">
        <f t="shared" si="11"/>
        <v>0</v>
      </c>
      <c r="AN111" s="340" t="s">
        <v>153</v>
      </c>
      <c r="AP111" s="340" t="s">
        <v>149</v>
      </c>
      <c r="AQ111" s="340" t="s">
        <v>76</v>
      </c>
      <c r="AU111" s="340" t="s">
        <v>146</v>
      </c>
      <c r="BA111" s="341">
        <f t="shared" si="12"/>
        <v>0</v>
      </c>
      <c r="BB111" s="341">
        <f t="shared" si="13"/>
        <v>0</v>
      </c>
      <c r="BC111" s="341">
        <f t="shared" si="14"/>
        <v>0</v>
      </c>
      <c r="BD111" s="341">
        <f t="shared" si="15"/>
        <v>0</v>
      </c>
      <c r="BE111" s="341">
        <f t="shared" si="16"/>
        <v>0</v>
      </c>
      <c r="BF111" s="340" t="s">
        <v>74</v>
      </c>
      <c r="BG111" s="341">
        <f t="shared" si="17"/>
        <v>0</v>
      </c>
      <c r="BH111" s="340" t="s">
        <v>154</v>
      </c>
      <c r="BI111" s="340" t="s">
        <v>893</v>
      </c>
    </row>
    <row r="112" spans="2:61" s="339" customFormat="1" ht="39.950000000000003" customHeight="1" x14ac:dyDescent="0.3">
      <c r="B112" s="330"/>
      <c r="C112" s="331" t="s">
        <v>700</v>
      </c>
      <c r="D112" s="331" t="s">
        <v>149</v>
      </c>
      <c r="E112" s="332" t="s">
        <v>894</v>
      </c>
      <c r="F112" s="333" t="s">
        <v>895</v>
      </c>
      <c r="G112" s="253" t="s">
        <v>152</v>
      </c>
      <c r="H112" s="254">
        <v>6</v>
      </c>
      <c r="I112" s="252"/>
      <c r="J112" s="252"/>
      <c r="K112" s="333"/>
      <c r="L112" s="334"/>
      <c r="M112" s="335" t="s">
        <v>5</v>
      </c>
      <c r="N112" s="336" t="s">
        <v>37</v>
      </c>
      <c r="O112" s="337">
        <v>0</v>
      </c>
      <c r="P112" s="337">
        <f t="shared" si="9"/>
        <v>0</v>
      </c>
      <c r="Q112" s="337">
        <v>0</v>
      </c>
      <c r="R112" s="337">
        <f t="shared" si="10"/>
        <v>0</v>
      </c>
      <c r="S112" s="337">
        <v>0</v>
      </c>
      <c r="T112" s="338">
        <f t="shared" si="11"/>
        <v>0</v>
      </c>
      <c r="AN112" s="340" t="s">
        <v>153</v>
      </c>
      <c r="AP112" s="340" t="s">
        <v>149</v>
      </c>
      <c r="AQ112" s="340" t="s">
        <v>76</v>
      </c>
      <c r="AU112" s="340" t="s">
        <v>146</v>
      </c>
      <c r="BA112" s="341">
        <f t="shared" si="12"/>
        <v>0</v>
      </c>
      <c r="BB112" s="341">
        <f t="shared" si="13"/>
        <v>0</v>
      </c>
      <c r="BC112" s="341">
        <f t="shared" si="14"/>
        <v>0</v>
      </c>
      <c r="BD112" s="341">
        <f t="shared" si="15"/>
        <v>0</v>
      </c>
      <c r="BE112" s="341">
        <f t="shared" si="16"/>
        <v>0</v>
      </c>
      <c r="BF112" s="340" t="s">
        <v>74</v>
      </c>
      <c r="BG112" s="341">
        <f t="shared" si="17"/>
        <v>0</v>
      </c>
      <c r="BH112" s="340" t="s">
        <v>154</v>
      </c>
      <c r="BI112" s="340" t="s">
        <v>896</v>
      </c>
    </row>
    <row r="113" spans="2:61" s="339" customFormat="1" ht="39.950000000000003" customHeight="1" x14ac:dyDescent="0.3">
      <c r="B113" s="330"/>
      <c r="C113" s="331" t="s">
        <v>703</v>
      </c>
      <c r="D113" s="331" t="s">
        <v>149</v>
      </c>
      <c r="E113" s="332" t="s">
        <v>897</v>
      </c>
      <c r="F113" s="333" t="s">
        <v>898</v>
      </c>
      <c r="G113" s="253" t="s">
        <v>152</v>
      </c>
      <c r="H113" s="254">
        <v>2</v>
      </c>
      <c r="I113" s="252"/>
      <c r="J113" s="252"/>
      <c r="K113" s="333"/>
      <c r="L113" s="334"/>
      <c r="M113" s="335" t="s">
        <v>5</v>
      </c>
      <c r="N113" s="336" t="s">
        <v>37</v>
      </c>
      <c r="O113" s="337">
        <v>0</v>
      </c>
      <c r="P113" s="337">
        <f t="shared" si="9"/>
        <v>0</v>
      </c>
      <c r="Q113" s="337">
        <v>0</v>
      </c>
      <c r="R113" s="337">
        <f t="shared" si="10"/>
        <v>0</v>
      </c>
      <c r="S113" s="337">
        <v>0</v>
      </c>
      <c r="T113" s="338">
        <f t="shared" si="11"/>
        <v>0</v>
      </c>
      <c r="AN113" s="340" t="s">
        <v>153</v>
      </c>
      <c r="AP113" s="340" t="s">
        <v>149</v>
      </c>
      <c r="AQ113" s="340" t="s">
        <v>76</v>
      </c>
      <c r="AU113" s="340" t="s">
        <v>146</v>
      </c>
      <c r="BA113" s="341">
        <f t="shared" si="12"/>
        <v>0</v>
      </c>
      <c r="BB113" s="341">
        <f t="shared" si="13"/>
        <v>0</v>
      </c>
      <c r="BC113" s="341">
        <f t="shared" si="14"/>
        <v>0</v>
      </c>
      <c r="BD113" s="341">
        <f t="shared" si="15"/>
        <v>0</v>
      </c>
      <c r="BE113" s="341">
        <f t="shared" si="16"/>
        <v>0</v>
      </c>
      <c r="BF113" s="340" t="s">
        <v>74</v>
      </c>
      <c r="BG113" s="341">
        <f t="shared" si="17"/>
        <v>0</v>
      </c>
      <c r="BH113" s="340" t="s">
        <v>154</v>
      </c>
      <c r="BI113" s="340" t="s">
        <v>899</v>
      </c>
    </row>
    <row r="114" spans="2:61" s="339" customFormat="1" ht="39.950000000000003" customHeight="1" x14ac:dyDescent="0.3">
      <c r="B114" s="330"/>
      <c r="C114" s="331" t="s">
        <v>707</v>
      </c>
      <c r="D114" s="331" t="s">
        <v>149</v>
      </c>
      <c r="E114" s="332" t="s">
        <v>900</v>
      </c>
      <c r="F114" s="333" t="s">
        <v>901</v>
      </c>
      <c r="G114" s="253" t="s">
        <v>152</v>
      </c>
      <c r="H114" s="254">
        <v>2</v>
      </c>
      <c r="I114" s="252"/>
      <c r="J114" s="252"/>
      <c r="K114" s="333"/>
      <c r="L114" s="334"/>
      <c r="M114" s="335" t="s">
        <v>5</v>
      </c>
      <c r="N114" s="336" t="s">
        <v>37</v>
      </c>
      <c r="O114" s="337">
        <v>0</v>
      </c>
      <c r="P114" s="337">
        <f t="shared" si="9"/>
        <v>0</v>
      </c>
      <c r="Q114" s="337">
        <v>0</v>
      </c>
      <c r="R114" s="337">
        <f t="shared" si="10"/>
        <v>0</v>
      </c>
      <c r="S114" s="337">
        <v>0</v>
      </c>
      <c r="T114" s="338">
        <f t="shared" si="11"/>
        <v>0</v>
      </c>
      <c r="AN114" s="340" t="s">
        <v>153</v>
      </c>
      <c r="AP114" s="340" t="s">
        <v>149</v>
      </c>
      <c r="AQ114" s="340" t="s">
        <v>76</v>
      </c>
      <c r="AU114" s="340" t="s">
        <v>146</v>
      </c>
      <c r="BA114" s="341">
        <f t="shared" si="12"/>
        <v>0</v>
      </c>
      <c r="BB114" s="341">
        <f t="shared" si="13"/>
        <v>0</v>
      </c>
      <c r="BC114" s="341">
        <f t="shared" si="14"/>
        <v>0</v>
      </c>
      <c r="BD114" s="341">
        <f t="shared" si="15"/>
        <v>0</v>
      </c>
      <c r="BE114" s="341">
        <f t="shared" si="16"/>
        <v>0</v>
      </c>
      <c r="BF114" s="340" t="s">
        <v>74</v>
      </c>
      <c r="BG114" s="341">
        <f t="shared" si="17"/>
        <v>0</v>
      </c>
      <c r="BH114" s="340" t="s">
        <v>154</v>
      </c>
      <c r="BI114" s="340" t="s">
        <v>902</v>
      </c>
    </row>
    <row r="115" spans="2:61" s="339" customFormat="1" ht="39.950000000000003" customHeight="1" x14ac:dyDescent="0.3">
      <c r="B115" s="330"/>
      <c r="C115" s="331" t="s">
        <v>800</v>
      </c>
      <c r="D115" s="331" t="s">
        <v>149</v>
      </c>
      <c r="E115" s="332" t="s">
        <v>903</v>
      </c>
      <c r="F115" s="333" t="s">
        <v>904</v>
      </c>
      <c r="G115" s="253" t="s">
        <v>152</v>
      </c>
      <c r="H115" s="254">
        <v>14</v>
      </c>
      <c r="I115" s="252"/>
      <c r="J115" s="252"/>
      <c r="K115" s="333"/>
      <c r="L115" s="334"/>
      <c r="M115" s="335" t="s">
        <v>5</v>
      </c>
      <c r="N115" s="336" t="s">
        <v>37</v>
      </c>
      <c r="O115" s="337">
        <v>0</v>
      </c>
      <c r="P115" s="337">
        <f t="shared" si="9"/>
        <v>0</v>
      </c>
      <c r="Q115" s="337">
        <v>0</v>
      </c>
      <c r="R115" s="337">
        <f t="shared" si="10"/>
        <v>0</v>
      </c>
      <c r="S115" s="337">
        <v>0</v>
      </c>
      <c r="T115" s="338">
        <f t="shared" si="11"/>
        <v>0</v>
      </c>
      <c r="AN115" s="340" t="s">
        <v>153</v>
      </c>
      <c r="AP115" s="340" t="s">
        <v>149</v>
      </c>
      <c r="AQ115" s="340" t="s">
        <v>76</v>
      </c>
      <c r="AU115" s="340" t="s">
        <v>146</v>
      </c>
      <c r="BA115" s="341">
        <f t="shared" si="12"/>
        <v>0</v>
      </c>
      <c r="BB115" s="341">
        <f t="shared" si="13"/>
        <v>0</v>
      </c>
      <c r="BC115" s="341">
        <f t="shared" si="14"/>
        <v>0</v>
      </c>
      <c r="BD115" s="341">
        <f t="shared" si="15"/>
        <v>0</v>
      </c>
      <c r="BE115" s="341">
        <f t="shared" si="16"/>
        <v>0</v>
      </c>
      <c r="BF115" s="340" t="s">
        <v>74</v>
      </c>
      <c r="BG115" s="341">
        <f t="shared" si="17"/>
        <v>0</v>
      </c>
      <c r="BH115" s="340" t="s">
        <v>154</v>
      </c>
      <c r="BI115" s="340" t="s">
        <v>905</v>
      </c>
    </row>
    <row r="116" spans="2:61" s="339" customFormat="1" ht="39.950000000000003" customHeight="1" x14ac:dyDescent="0.3">
      <c r="B116" s="330"/>
      <c r="C116" s="331" t="s">
        <v>731</v>
      </c>
      <c r="D116" s="331" t="s">
        <v>149</v>
      </c>
      <c r="E116" s="332" t="s">
        <v>906</v>
      </c>
      <c r="F116" s="333" t="s">
        <v>907</v>
      </c>
      <c r="G116" s="253" t="s">
        <v>670</v>
      </c>
      <c r="H116" s="254">
        <v>2</v>
      </c>
      <c r="I116" s="252"/>
      <c r="J116" s="252"/>
      <c r="K116" s="333"/>
      <c r="L116" s="334"/>
      <c r="M116" s="335" t="s">
        <v>5</v>
      </c>
      <c r="N116" s="336" t="s">
        <v>37</v>
      </c>
      <c r="O116" s="337">
        <v>0</v>
      </c>
      <c r="P116" s="337">
        <f t="shared" si="9"/>
        <v>0</v>
      </c>
      <c r="Q116" s="337">
        <v>0</v>
      </c>
      <c r="R116" s="337">
        <f t="shared" si="10"/>
        <v>0</v>
      </c>
      <c r="S116" s="337">
        <v>0</v>
      </c>
      <c r="T116" s="338">
        <f t="shared" si="11"/>
        <v>0</v>
      </c>
      <c r="AN116" s="340" t="s">
        <v>153</v>
      </c>
      <c r="AP116" s="340" t="s">
        <v>149</v>
      </c>
      <c r="AQ116" s="340" t="s">
        <v>76</v>
      </c>
      <c r="AU116" s="340" t="s">
        <v>146</v>
      </c>
      <c r="BA116" s="341">
        <f t="shared" si="12"/>
        <v>0</v>
      </c>
      <c r="BB116" s="341">
        <f t="shared" si="13"/>
        <v>0</v>
      </c>
      <c r="BC116" s="341">
        <f t="shared" si="14"/>
        <v>0</v>
      </c>
      <c r="BD116" s="341">
        <f t="shared" si="15"/>
        <v>0</v>
      </c>
      <c r="BE116" s="341">
        <f t="shared" si="16"/>
        <v>0</v>
      </c>
      <c r="BF116" s="340" t="s">
        <v>74</v>
      </c>
      <c r="BG116" s="341">
        <f t="shared" si="17"/>
        <v>0</v>
      </c>
      <c r="BH116" s="340" t="s">
        <v>154</v>
      </c>
      <c r="BI116" s="340" t="s">
        <v>908</v>
      </c>
    </row>
    <row r="117" spans="2:61" s="339" customFormat="1" ht="39.950000000000003" customHeight="1" x14ac:dyDescent="0.3">
      <c r="B117" s="330"/>
      <c r="C117" s="331" t="s">
        <v>734</v>
      </c>
      <c r="D117" s="331" t="s">
        <v>149</v>
      </c>
      <c r="E117" s="332" t="s">
        <v>909</v>
      </c>
      <c r="F117" s="333" t="s">
        <v>910</v>
      </c>
      <c r="G117" s="253" t="s">
        <v>670</v>
      </c>
      <c r="H117" s="254">
        <v>2</v>
      </c>
      <c r="I117" s="252"/>
      <c r="J117" s="252"/>
      <c r="K117" s="333"/>
      <c r="L117" s="334"/>
      <c r="M117" s="335" t="s">
        <v>5</v>
      </c>
      <c r="N117" s="336" t="s">
        <v>37</v>
      </c>
      <c r="O117" s="337">
        <v>0</v>
      </c>
      <c r="P117" s="337">
        <f t="shared" si="9"/>
        <v>0</v>
      </c>
      <c r="Q117" s="337">
        <v>0</v>
      </c>
      <c r="R117" s="337">
        <f t="shared" si="10"/>
        <v>0</v>
      </c>
      <c r="S117" s="337">
        <v>0</v>
      </c>
      <c r="T117" s="338">
        <f t="shared" si="11"/>
        <v>0</v>
      </c>
      <c r="AN117" s="340" t="s">
        <v>153</v>
      </c>
      <c r="AP117" s="340" t="s">
        <v>149</v>
      </c>
      <c r="AQ117" s="340" t="s">
        <v>76</v>
      </c>
      <c r="AU117" s="340" t="s">
        <v>146</v>
      </c>
      <c r="BA117" s="341">
        <f t="shared" si="12"/>
        <v>0</v>
      </c>
      <c r="BB117" s="341">
        <f t="shared" si="13"/>
        <v>0</v>
      </c>
      <c r="BC117" s="341">
        <f t="shared" si="14"/>
        <v>0</v>
      </c>
      <c r="BD117" s="341">
        <f t="shared" si="15"/>
        <v>0</v>
      </c>
      <c r="BE117" s="341">
        <f t="shared" si="16"/>
        <v>0</v>
      </c>
      <c r="BF117" s="340" t="s">
        <v>74</v>
      </c>
      <c r="BG117" s="341">
        <f t="shared" si="17"/>
        <v>0</v>
      </c>
      <c r="BH117" s="340" t="s">
        <v>154</v>
      </c>
      <c r="BI117" s="340" t="s">
        <v>911</v>
      </c>
    </row>
    <row r="118" spans="2:61" s="339" customFormat="1" ht="39.950000000000003" customHeight="1" x14ac:dyDescent="0.3">
      <c r="B118" s="330"/>
      <c r="C118" s="331" t="s">
        <v>737</v>
      </c>
      <c r="D118" s="331" t="s">
        <v>149</v>
      </c>
      <c r="E118" s="332" t="s">
        <v>912</v>
      </c>
      <c r="F118" s="333" t="s">
        <v>913</v>
      </c>
      <c r="G118" s="253" t="s">
        <v>152</v>
      </c>
      <c r="H118" s="254">
        <v>1</v>
      </c>
      <c r="I118" s="252"/>
      <c r="J118" s="252"/>
      <c r="K118" s="333"/>
      <c r="L118" s="334"/>
      <c r="M118" s="335" t="s">
        <v>5</v>
      </c>
      <c r="N118" s="336" t="s">
        <v>37</v>
      </c>
      <c r="O118" s="337">
        <v>0</v>
      </c>
      <c r="P118" s="337">
        <f t="shared" si="9"/>
        <v>0</v>
      </c>
      <c r="Q118" s="337">
        <v>0</v>
      </c>
      <c r="R118" s="337">
        <f t="shared" si="10"/>
        <v>0</v>
      </c>
      <c r="S118" s="337">
        <v>0</v>
      </c>
      <c r="T118" s="338">
        <f t="shared" si="11"/>
        <v>0</v>
      </c>
      <c r="AN118" s="340" t="s">
        <v>153</v>
      </c>
      <c r="AP118" s="340" t="s">
        <v>149</v>
      </c>
      <c r="AQ118" s="340" t="s">
        <v>76</v>
      </c>
      <c r="AU118" s="340" t="s">
        <v>146</v>
      </c>
      <c r="BA118" s="341">
        <f t="shared" si="12"/>
        <v>0</v>
      </c>
      <c r="BB118" s="341">
        <f t="shared" si="13"/>
        <v>0</v>
      </c>
      <c r="BC118" s="341">
        <f t="shared" si="14"/>
        <v>0</v>
      </c>
      <c r="BD118" s="341">
        <f t="shared" si="15"/>
        <v>0</v>
      </c>
      <c r="BE118" s="341">
        <f t="shared" si="16"/>
        <v>0</v>
      </c>
      <c r="BF118" s="340" t="s">
        <v>74</v>
      </c>
      <c r="BG118" s="341">
        <f t="shared" si="17"/>
        <v>0</v>
      </c>
      <c r="BH118" s="340" t="s">
        <v>154</v>
      </c>
      <c r="BI118" s="340" t="s">
        <v>914</v>
      </c>
    </row>
    <row r="119" spans="2:61" s="339" customFormat="1" ht="39.950000000000003" customHeight="1" x14ac:dyDescent="0.3">
      <c r="B119" s="330"/>
      <c r="C119" s="331" t="s">
        <v>672</v>
      </c>
      <c r="D119" s="331" t="s">
        <v>149</v>
      </c>
      <c r="E119" s="332" t="s">
        <v>915</v>
      </c>
      <c r="F119" s="333" t="s">
        <v>916</v>
      </c>
      <c r="G119" s="253" t="s">
        <v>152</v>
      </c>
      <c r="H119" s="254">
        <v>1</v>
      </c>
      <c r="I119" s="252"/>
      <c r="J119" s="252"/>
      <c r="K119" s="333"/>
      <c r="L119" s="334"/>
      <c r="M119" s="335" t="s">
        <v>5</v>
      </c>
      <c r="N119" s="336" t="s">
        <v>37</v>
      </c>
      <c r="O119" s="337">
        <v>0</v>
      </c>
      <c r="P119" s="337">
        <f t="shared" si="9"/>
        <v>0</v>
      </c>
      <c r="Q119" s="337">
        <v>0</v>
      </c>
      <c r="R119" s="337">
        <f t="shared" si="10"/>
        <v>0</v>
      </c>
      <c r="S119" s="337">
        <v>0</v>
      </c>
      <c r="T119" s="338">
        <f t="shared" si="11"/>
        <v>0</v>
      </c>
      <c r="AN119" s="340" t="s">
        <v>153</v>
      </c>
      <c r="AP119" s="340" t="s">
        <v>149</v>
      </c>
      <c r="AQ119" s="340" t="s">
        <v>76</v>
      </c>
      <c r="AU119" s="340" t="s">
        <v>146</v>
      </c>
      <c r="BA119" s="341">
        <f t="shared" si="12"/>
        <v>0</v>
      </c>
      <c r="BB119" s="341">
        <f t="shared" si="13"/>
        <v>0</v>
      </c>
      <c r="BC119" s="341">
        <f t="shared" si="14"/>
        <v>0</v>
      </c>
      <c r="BD119" s="341">
        <f t="shared" si="15"/>
        <v>0</v>
      </c>
      <c r="BE119" s="341">
        <f t="shared" si="16"/>
        <v>0</v>
      </c>
      <c r="BF119" s="340" t="s">
        <v>74</v>
      </c>
      <c r="BG119" s="341">
        <f t="shared" si="17"/>
        <v>0</v>
      </c>
      <c r="BH119" s="340" t="s">
        <v>154</v>
      </c>
      <c r="BI119" s="340" t="s">
        <v>917</v>
      </c>
    </row>
    <row r="120" spans="2:61" s="339" customFormat="1" ht="39.950000000000003" customHeight="1" x14ac:dyDescent="0.3">
      <c r="B120" s="330"/>
      <c r="C120" s="331" t="s">
        <v>676</v>
      </c>
      <c r="D120" s="331" t="s">
        <v>149</v>
      </c>
      <c r="E120" s="332" t="s">
        <v>918</v>
      </c>
      <c r="F120" s="333" t="s">
        <v>919</v>
      </c>
      <c r="G120" s="253" t="s">
        <v>338</v>
      </c>
      <c r="H120" s="254">
        <v>100</v>
      </c>
      <c r="I120" s="252"/>
      <c r="J120" s="252"/>
      <c r="K120" s="333"/>
      <c r="L120" s="334"/>
      <c r="M120" s="335" t="s">
        <v>5</v>
      </c>
      <c r="N120" s="336" t="s">
        <v>37</v>
      </c>
      <c r="O120" s="337">
        <v>0</v>
      </c>
      <c r="P120" s="337">
        <f t="shared" si="9"/>
        <v>0</v>
      </c>
      <c r="Q120" s="337">
        <v>0</v>
      </c>
      <c r="R120" s="337">
        <f t="shared" si="10"/>
        <v>0</v>
      </c>
      <c r="S120" s="337">
        <v>0</v>
      </c>
      <c r="T120" s="338">
        <f t="shared" si="11"/>
        <v>0</v>
      </c>
      <c r="AN120" s="340" t="s">
        <v>153</v>
      </c>
      <c r="AP120" s="340" t="s">
        <v>149</v>
      </c>
      <c r="AQ120" s="340" t="s">
        <v>76</v>
      </c>
      <c r="AU120" s="340" t="s">
        <v>146</v>
      </c>
      <c r="BA120" s="341">
        <f t="shared" si="12"/>
        <v>0</v>
      </c>
      <c r="BB120" s="341">
        <f t="shared" si="13"/>
        <v>0</v>
      </c>
      <c r="BC120" s="341">
        <f t="shared" si="14"/>
        <v>0</v>
      </c>
      <c r="BD120" s="341">
        <f t="shared" si="15"/>
        <v>0</v>
      </c>
      <c r="BE120" s="341">
        <f t="shared" si="16"/>
        <v>0</v>
      </c>
      <c r="BF120" s="340" t="s">
        <v>74</v>
      </c>
      <c r="BG120" s="341">
        <f t="shared" si="17"/>
        <v>0</v>
      </c>
      <c r="BH120" s="340" t="s">
        <v>154</v>
      </c>
      <c r="BI120" s="340" t="s">
        <v>920</v>
      </c>
    </row>
    <row r="121" spans="2:61" s="339" customFormat="1" ht="39.950000000000003" customHeight="1" x14ac:dyDescent="0.3">
      <c r="B121" s="330"/>
      <c r="C121" s="331" t="s">
        <v>751</v>
      </c>
      <c r="D121" s="331" t="s">
        <v>149</v>
      </c>
      <c r="E121" s="332" t="s">
        <v>921</v>
      </c>
      <c r="F121" s="333" t="s">
        <v>922</v>
      </c>
      <c r="G121" s="253" t="s">
        <v>152</v>
      </c>
      <c r="H121" s="254">
        <v>1</v>
      </c>
      <c r="I121" s="252"/>
      <c r="J121" s="252"/>
      <c r="K121" s="333"/>
      <c r="L121" s="334"/>
      <c r="M121" s="335" t="s">
        <v>5</v>
      </c>
      <c r="N121" s="336" t="s">
        <v>37</v>
      </c>
      <c r="O121" s="337">
        <v>0</v>
      </c>
      <c r="P121" s="337">
        <f t="shared" si="9"/>
        <v>0</v>
      </c>
      <c r="Q121" s="337">
        <v>0</v>
      </c>
      <c r="R121" s="337">
        <f t="shared" si="10"/>
        <v>0</v>
      </c>
      <c r="S121" s="337">
        <v>0</v>
      </c>
      <c r="T121" s="338">
        <f t="shared" si="11"/>
        <v>0</v>
      </c>
      <c r="AN121" s="340" t="s">
        <v>153</v>
      </c>
      <c r="AP121" s="340" t="s">
        <v>149</v>
      </c>
      <c r="AQ121" s="340" t="s">
        <v>76</v>
      </c>
      <c r="AU121" s="340" t="s">
        <v>146</v>
      </c>
      <c r="BA121" s="341">
        <f t="shared" si="12"/>
        <v>0</v>
      </c>
      <c r="BB121" s="341">
        <f t="shared" si="13"/>
        <v>0</v>
      </c>
      <c r="BC121" s="341">
        <f t="shared" si="14"/>
        <v>0</v>
      </c>
      <c r="BD121" s="341">
        <f t="shared" si="15"/>
        <v>0</v>
      </c>
      <c r="BE121" s="341">
        <f t="shared" si="16"/>
        <v>0</v>
      </c>
      <c r="BF121" s="340" t="s">
        <v>74</v>
      </c>
      <c r="BG121" s="341">
        <f t="shared" si="17"/>
        <v>0</v>
      </c>
      <c r="BH121" s="340" t="s">
        <v>154</v>
      </c>
      <c r="BI121" s="340" t="s">
        <v>923</v>
      </c>
    </row>
    <row r="122" spans="2:61" s="339" customFormat="1" ht="38.25" customHeight="1" x14ac:dyDescent="0.3">
      <c r="B122" s="330"/>
      <c r="C122" s="331" t="s">
        <v>11</v>
      </c>
      <c r="D122" s="331" t="s">
        <v>149</v>
      </c>
      <c r="E122" s="332" t="s">
        <v>924</v>
      </c>
      <c r="F122" s="333" t="s">
        <v>925</v>
      </c>
      <c r="G122" s="253" t="s">
        <v>152</v>
      </c>
      <c r="H122" s="254">
        <v>1</v>
      </c>
      <c r="I122" s="252"/>
      <c r="J122" s="252"/>
      <c r="K122" s="333"/>
      <c r="L122" s="334"/>
      <c r="M122" s="335" t="s">
        <v>5</v>
      </c>
      <c r="N122" s="336" t="s">
        <v>37</v>
      </c>
      <c r="O122" s="337">
        <v>0</v>
      </c>
      <c r="P122" s="337">
        <f t="shared" si="9"/>
        <v>0</v>
      </c>
      <c r="Q122" s="337">
        <v>0</v>
      </c>
      <c r="R122" s="337">
        <f t="shared" si="10"/>
        <v>0</v>
      </c>
      <c r="S122" s="337">
        <v>0</v>
      </c>
      <c r="T122" s="338">
        <f t="shared" si="11"/>
        <v>0</v>
      </c>
      <c r="AN122" s="340" t="s">
        <v>153</v>
      </c>
      <c r="AP122" s="340" t="s">
        <v>149</v>
      </c>
      <c r="AQ122" s="340" t="s">
        <v>76</v>
      </c>
      <c r="AU122" s="340" t="s">
        <v>146</v>
      </c>
      <c r="BA122" s="341">
        <f t="shared" si="12"/>
        <v>0</v>
      </c>
      <c r="BB122" s="341">
        <f t="shared" si="13"/>
        <v>0</v>
      </c>
      <c r="BC122" s="341">
        <f t="shared" si="14"/>
        <v>0</v>
      </c>
      <c r="BD122" s="341">
        <f t="shared" si="15"/>
        <v>0</v>
      </c>
      <c r="BE122" s="341">
        <f t="shared" si="16"/>
        <v>0</v>
      </c>
      <c r="BF122" s="340" t="s">
        <v>74</v>
      </c>
      <c r="BG122" s="341">
        <f t="shared" si="17"/>
        <v>0</v>
      </c>
      <c r="BH122" s="340" t="s">
        <v>154</v>
      </c>
      <c r="BI122" s="340" t="s">
        <v>926</v>
      </c>
    </row>
    <row r="123" spans="2:61" s="339" customFormat="1" ht="89.25" customHeight="1" x14ac:dyDescent="0.3">
      <c r="B123" s="330"/>
      <c r="C123" s="331" t="s">
        <v>154</v>
      </c>
      <c r="D123" s="331" t="s">
        <v>149</v>
      </c>
      <c r="E123" s="332" t="s">
        <v>927</v>
      </c>
      <c r="F123" s="333" t="s">
        <v>928</v>
      </c>
      <c r="G123" s="253" t="s">
        <v>152</v>
      </c>
      <c r="H123" s="254">
        <v>2</v>
      </c>
      <c r="I123" s="252"/>
      <c r="J123" s="252"/>
      <c r="K123" s="333"/>
      <c r="L123" s="334"/>
      <c r="M123" s="335" t="s">
        <v>5</v>
      </c>
      <c r="N123" s="336" t="s">
        <v>37</v>
      </c>
      <c r="O123" s="337">
        <v>0</v>
      </c>
      <c r="P123" s="337">
        <f t="shared" si="9"/>
        <v>0</v>
      </c>
      <c r="Q123" s="337">
        <v>0</v>
      </c>
      <c r="R123" s="337">
        <f t="shared" si="10"/>
        <v>0</v>
      </c>
      <c r="S123" s="337">
        <v>0</v>
      </c>
      <c r="T123" s="338">
        <f t="shared" si="11"/>
        <v>0</v>
      </c>
      <c r="AN123" s="340" t="s">
        <v>153</v>
      </c>
      <c r="AP123" s="340" t="s">
        <v>149</v>
      </c>
      <c r="AQ123" s="340" t="s">
        <v>76</v>
      </c>
      <c r="AU123" s="340" t="s">
        <v>146</v>
      </c>
      <c r="BA123" s="341">
        <f t="shared" si="12"/>
        <v>0</v>
      </c>
      <c r="BB123" s="341">
        <f t="shared" si="13"/>
        <v>0</v>
      </c>
      <c r="BC123" s="341">
        <f t="shared" si="14"/>
        <v>0</v>
      </c>
      <c r="BD123" s="341">
        <f t="shared" si="15"/>
        <v>0</v>
      </c>
      <c r="BE123" s="341">
        <f t="shared" si="16"/>
        <v>0</v>
      </c>
      <c r="BF123" s="340" t="s">
        <v>74</v>
      </c>
      <c r="BG123" s="341">
        <f t="shared" si="17"/>
        <v>0</v>
      </c>
      <c r="BH123" s="340" t="s">
        <v>154</v>
      </c>
      <c r="BI123" s="340" t="s">
        <v>929</v>
      </c>
    </row>
    <row r="124" spans="2:61" s="339" customFormat="1" ht="63.75" customHeight="1" x14ac:dyDescent="0.3">
      <c r="B124" s="330"/>
      <c r="C124" s="331" t="s">
        <v>381</v>
      </c>
      <c r="D124" s="331" t="s">
        <v>149</v>
      </c>
      <c r="E124" s="332" t="s">
        <v>930</v>
      </c>
      <c r="F124" s="333" t="s">
        <v>931</v>
      </c>
      <c r="G124" s="253" t="s">
        <v>152</v>
      </c>
      <c r="H124" s="254">
        <v>1</v>
      </c>
      <c r="I124" s="252"/>
      <c r="J124" s="252"/>
      <c r="K124" s="333"/>
      <c r="L124" s="334"/>
      <c r="M124" s="335" t="s">
        <v>5</v>
      </c>
      <c r="N124" s="351" t="s">
        <v>37</v>
      </c>
      <c r="O124" s="352">
        <v>0</v>
      </c>
      <c r="P124" s="352">
        <f t="shared" si="9"/>
        <v>0</v>
      </c>
      <c r="Q124" s="352">
        <v>0</v>
      </c>
      <c r="R124" s="352">
        <f t="shared" si="10"/>
        <v>0</v>
      </c>
      <c r="S124" s="352">
        <v>0</v>
      </c>
      <c r="T124" s="353">
        <f t="shared" si="11"/>
        <v>0</v>
      </c>
      <c r="AN124" s="340" t="s">
        <v>153</v>
      </c>
      <c r="AP124" s="340" t="s">
        <v>149</v>
      </c>
      <c r="AQ124" s="340" t="s">
        <v>76</v>
      </c>
      <c r="AU124" s="340" t="s">
        <v>146</v>
      </c>
      <c r="BA124" s="341">
        <f t="shared" si="12"/>
        <v>0</v>
      </c>
      <c r="BB124" s="341">
        <f t="shared" si="13"/>
        <v>0</v>
      </c>
      <c r="BC124" s="341">
        <f t="shared" si="14"/>
        <v>0</v>
      </c>
      <c r="BD124" s="341">
        <f t="shared" si="15"/>
        <v>0</v>
      </c>
      <c r="BE124" s="341">
        <f t="shared" si="16"/>
        <v>0</v>
      </c>
      <c r="BF124" s="340" t="s">
        <v>74</v>
      </c>
      <c r="BG124" s="341">
        <f t="shared" si="17"/>
        <v>0</v>
      </c>
      <c r="BH124" s="340" t="s">
        <v>154</v>
      </c>
      <c r="BI124" s="340" t="s">
        <v>932</v>
      </c>
    </row>
    <row r="125" spans="2:61" s="1" customFormat="1" ht="6.95" customHeight="1" x14ac:dyDescent="0.3"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33"/>
    </row>
  </sheetData>
  <autoFilter ref="C78:K12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95"/>
  <sheetViews>
    <sheetView showGridLines="0" workbookViewId="0">
      <pane ySplit="1" topLeftCell="A81" activePane="bottomLeft" state="frozen"/>
      <selection pane="bottomLeft" activeCell="I78" sqref="I78:L9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1" spans="1:68" ht="21.75" customHeight="1" x14ac:dyDescent="0.3">
      <c r="A1" s="91"/>
      <c r="B1" s="12"/>
      <c r="C1" s="12"/>
      <c r="D1" s="13" t="s">
        <v>1</v>
      </c>
      <c r="E1" s="12"/>
      <c r="F1" s="92" t="s">
        <v>116</v>
      </c>
      <c r="G1" s="573" t="s">
        <v>117</v>
      </c>
      <c r="H1" s="573"/>
      <c r="I1" s="12"/>
      <c r="J1" s="92" t="s">
        <v>118</v>
      </c>
      <c r="K1" s="13" t="s">
        <v>119</v>
      </c>
      <c r="L1" s="92" t="s">
        <v>120</v>
      </c>
      <c r="M1" s="92"/>
      <c r="N1" s="92"/>
      <c r="O1" s="92"/>
      <c r="P1" s="92"/>
      <c r="Q1" s="92"/>
      <c r="R1" s="92"/>
      <c r="S1" s="92"/>
      <c r="T1" s="92"/>
      <c r="U1" s="93"/>
      <c r="V1" s="9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</row>
    <row r="2" spans="1:68" ht="36.950000000000003" customHeight="1" x14ac:dyDescent="0.3">
      <c r="L2" s="539" t="s">
        <v>8</v>
      </c>
      <c r="M2" s="540"/>
      <c r="N2" s="540"/>
      <c r="O2" s="540"/>
      <c r="P2" s="540"/>
      <c r="Q2" s="540"/>
      <c r="R2" s="540"/>
      <c r="S2" s="540"/>
      <c r="T2" s="540"/>
      <c r="U2" s="540"/>
      <c r="V2" s="540"/>
      <c r="AR2" s="19" t="s">
        <v>97</v>
      </c>
    </row>
    <row r="3" spans="1:68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2"/>
      <c r="AR3" s="19" t="s">
        <v>76</v>
      </c>
    </row>
    <row r="4" spans="1:68" ht="36.950000000000003" customHeight="1" x14ac:dyDescent="0.3">
      <c r="B4" s="23"/>
      <c r="C4" s="24"/>
      <c r="D4" s="25" t="s">
        <v>121</v>
      </c>
      <c r="E4" s="24"/>
      <c r="F4" s="24"/>
      <c r="G4" s="24"/>
      <c r="H4" s="24"/>
      <c r="I4" s="24"/>
      <c r="J4" s="24"/>
      <c r="K4" s="26"/>
      <c r="M4" s="27" t="s">
        <v>13</v>
      </c>
      <c r="AR4" s="19" t="s">
        <v>6</v>
      </c>
    </row>
    <row r="5" spans="1:68" ht="6.95" customHeight="1" x14ac:dyDescent="0.3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68" ht="15" x14ac:dyDescent="0.3">
      <c r="B6" s="23"/>
      <c r="C6" s="24"/>
      <c r="D6" s="31" t="s">
        <v>17</v>
      </c>
      <c r="E6" s="24"/>
      <c r="F6" s="24"/>
      <c r="G6" s="24"/>
      <c r="H6" s="24"/>
      <c r="I6" s="24"/>
      <c r="J6" s="24"/>
      <c r="K6" s="26"/>
    </row>
    <row r="7" spans="1:68" ht="16.5" customHeight="1" x14ac:dyDescent="0.3">
      <c r="B7" s="23"/>
      <c r="C7" s="24"/>
      <c r="D7" s="24"/>
      <c r="E7" s="574" t="str">
        <f>'Rekapitulace stavby'!K6</f>
        <v>Valdice - modernizace tepelného hospodářství EED - SO 02 - Prádelna obj. 29</v>
      </c>
      <c r="F7" s="575"/>
      <c r="G7" s="575"/>
      <c r="H7" s="575"/>
      <c r="I7" s="24"/>
      <c r="J7" s="24"/>
      <c r="K7" s="26"/>
    </row>
    <row r="8" spans="1:68" s="1" customFormat="1" ht="15" x14ac:dyDescent="0.3">
      <c r="B8" s="33"/>
      <c r="C8" s="34"/>
      <c r="D8" s="31" t="s">
        <v>122</v>
      </c>
      <c r="E8" s="34"/>
      <c r="F8" s="34"/>
      <c r="G8" s="34"/>
      <c r="H8" s="34"/>
      <c r="I8" s="34"/>
      <c r="J8" s="34"/>
      <c r="K8" s="37"/>
    </row>
    <row r="9" spans="1:68" s="1" customFormat="1" ht="36.950000000000003" customHeight="1" x14ac:dyDescent="0.3">
      <c r="B9" s="33"/>
      <c r="C9" s="34"/>
      <c r="D9" s="34"/>
      <c r="E9" s="576" t="s">
        <v>933</v>
      </c>
      <c r="F9" s="577"/>
      <c r="G9" s="577"/>
      <c r="H9" s="577"/>
      <c r="I9" s="34"/>
      <c r="J9" s="34"/>
      <c r="K9" s="37"/>
    </row>
    <row r="10" spans="1:68" s="1" customFormat="1" x14ac:dyDescent="0.3">
      <c r="B10" s="33"/>
      <c r="C10" s="34"/>
      <c r="D10" s="34"/>
      <c r="E10" s="34"/>
      <c r="F10" s="34"/>
      <c r="G10" s="34"/>
      <c r="H10" s="34"/>
      <c r="I10" s="34"/>
      <c r="J10" s="34"/>
      <c r="K10" s="37"/>
    </row>
    <row r="11" spans="1:68" s="1" customFormat="1" ht="14.45" customHeight="1" x14ac:dyDescent="0.3">
      <c r="B11" s="33"/>
      <c r="C11" s="34"/>
      <c r="D11" s="31" t="s">
        <v>19</v>
      </c>
      <c r="E11" s="34"/>
      <c r="F11" s="29" t="s">
        <v>5</v>
      </c>
      <c r="G11" s="34"/>
      <c r="H11" s="34"/>
      <c r="I11" s="31" t="s">
        <v>20</v>
      </c>
      <c r="J11" s="29" t="s">
        <v>5</v>
      </c>
      <c r="K11" s="37"/>
    </row>
    <row r="12" spans="1:68" s="1" customFormat="1" ht="14.45" customHeight="1" x14ac:dyDescent="0.3">
      <c r="B12" s="33"/>
      <c r="C12" s="34"/>
      <c r="D12" s="31" t="s">
        <v>21</v>
      </c>
      <c r="E12" s="34"/>
      <c r="F12" s="29" t="s">
        <v>22</v>
      </c>
      <c r="G12" s="34"/>
      <c r="H12" s="34"/>
      <c r="I12" s="31" t="s">
        <v>23</v>
      </c>
      <c r="J12" s="94" t="str">
        <f>'Rekapitulace stavby'!AN8</f>
        <v>1. 5. 2018</v>
      </c>
      <c r="K12" s="37"/>
    </row>
    <row r="13" spans="1:68" s="1" customFormat="1" ht="10.9" customHeight="1" x14ac:dyDescent="0.3">
      <c r="B13" s="33"/>
      <c r="C13" s="34"/>
      <c r="D13" s="34"/>
      <c r="E13" s="34"/>
      <c r="F13" s="34"/>
      <c r="G13" s="34"/>
      <c r="H13" s="34"/>
      <c r="I13" s="34"/>
      <c r="J13" s="34"/>
      <c r="K13" s="37"/>
    </row>
    <row r="14" spans="1:68" s="1" customFormat="1" ht="14.45" customHeight="1" x14ac:dyDescent="0.3">
      <c r="B14" s="33"/>
      <c r="C14" s="34"/>
      <c r="D14" s="31" t="s">
        <v>24</v>
      </c>
      <c r="E14" s="34"/>
      <c r="F14" s="34"/>
      <c r="G14" s="34"/>
      <c r="H14" s="34"/>
      <c r="I14" s="31" t="s">
        <v>25</v>
      </c>
      <c r="J14" s="29" t="str">
        <f>IF('Rekapitulace stavby'!AN10="","",'Rekapitulace stavby'!AN10)</f>
        <v>00212423</v>
      </c>
      <c r="K14" s="37"/>
    </row>
    <row r="15" spans="1:68" s="1" customFormat="1" ht="18" customHeight="1" x14ac:dyDescent="0.3">
      <c r="B15" s="33"/>
      <c r="C15" s="34"/>
      <c r="D15" s="34"/>
      <c r="E15" s="29" t="str">
        <f>IF('Rekapitulace stavby'!E11="","",'Rekapitulace stavby'!E11)</f>
        <v>Vězeňská služba České republiky</v>
      </c>
      <c r="F15" s="34"/>
      <c r="G15" s="34"/>
      <c r="H15" s="34"/>
      <c r="I15" s="31" t="s">
        <v>26</v>
      </c>
      <c r="J15" s="29" t="str">
        <f>IF('Rekapitulace stavby'!AN11="","",'Rekapitulace stavby'!AN11)</f>
        <v/>
      </c>
      <c r="K15" s="37"/>
    </row>
    <row r="16" spans="1:68" s="1" customFormat="1" ht="6.95" customHeight="1" x14ac:dyDescent="0.3">
      <c r="B16" s="33"/>
      <c r="C16" s="34"/>
      <c r="D16" s="34"/>
      <c r="E16" s="34"/>
      <c r="F16" s="34"/>
      <c r="G16" s="34"/>
      <c r="H16" s="34"/>
      <c r="I16" s="34"/>
      <c r="J16" s="34"/>
      <c r="K16" s="37"/>
    </row>
    <row r="17" spans="2:11" s="1" customFormat="1" ht="14.45" customHeight="1" x14ac:dyDescent="0.3">
      <c r="B17" s="33"/>
      <c r="C17" s="34"/>
      <c r="D17" s="31" t="s">
        <v>27</v>
      </c>
      <c r="E17" s="34"/>
      <c r="F17" s="34"/>
      <c r="G17" s="34"/>
      <c r="H17" s="34"/>
      <c r="I17" s="31" t="s">
        <v>25</v>
      </c>
      <c r="J17" s="29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9" t="str">
        <f>IF('Rekapitulace stavby'!E14="Vyplň údaj","",IF('Rekapitulace stavby'!E14="","",'Rekapitulace stavby'!E14))</f>
        <v xml:space="preserve"> </v>
      </c>
      <c r="F18" s="34"/>
      <c r="G18" s="34"/>
      <c r="H18" s="34"/>
      <c r="I18" s="31" t="s">
        <v>26</v>
      </c>
      <c r="J18" s="29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34"/>
      <c r="J19" s="34"/>
      <c r="K19" s="37"/>
    </row>
    <row r="20" spans="2:11" s="1" customFormat="1" ht="14.45" customHeight="1" x14ac:dyDescent="0.3">
      <c r="B20" s="33"/>
      <c r="C20" s="34"/>
      <c r="D20" s="31" t="s">
        <v>28</v>
      </c>
      <c r="E20" s="34"/>
      <c r="F20" s="34"/>
      <c r="G20" s="34"/>
      <c r="H20" s="34"/>
      <c r="I20" s="31" t="s">
        <v>25</v>
      </c>
      <c r="J20" s="29" t="str">
        <f>IF('Rekapitulace stavby'!AN16="","",'Rekapitulace stavby'!AN16)</f>
        <v>28811208</v>
      </c>
      <c r="K20" s="37"/>
    </row>
    <row r="21" spans="2:11" s="1" customFormat="1" ht="18" customHeight="1" x14ac:dyDescent="0.3">
      <c r="B21" s="33"/>
      <c r="C21" s="34"/>
      <c r="D21" s="34"/>
      <c r="E21" s="29" t="str">
        <f>IF('Rekapitulace stavby'!E17="","",'Rekapitulace stavby'!E17)</f>
        <v>PDE s.r.o.</v>
      </c>
      <c r="F21" s="34"/>
      <c r="G21" s="34"/>
      <c r="H21" s="34"/>
      <c r="I21" s="31" t="s">
        <v>26</v>
      </c>
      <c r="J21" s="29" t="str">
        <f>IF('Rekapitulace stavby'!AN17="","",'Rekapitulace stavby'!AN17)</f>
        <v>CZ28811208</v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34"/>
      <c r="J22" s="34"/>
      <c r="K22" s="37"/>
    </row>
    <row r="23" spans="2:11" s="1" customFormat="1" ht="14.45" customHeight="1" x14ac:dyDescent="0.3">
      <c r="B23" s="33"/>
      <c r="C23" s="34"/>
      <c r="D23" s="31" t="s">
        <v>30</v>
      </c>
      <c r="E23" s="34"/>
      <c r="F23" s="34"/>
      <c r="G23" s="34"/>
      <c r="H23" s="34"/>
      <c r="I23" s="34"/>
      <c r="J23" s="34"/>
      <c r="K23" s="37"/>
    </row>
    <row r="24" spans="2:11" s="6" customFormat="1" ht="16.5" customHeight="1" x14ac:dyDescent="0.3">
      <c r="B24" s="95"/>
      <c r="C24" s="96"/>
      <c r="D24" s="96"/>
      <c r="E24" s="544" t="s">
        <v>5</v>
      </c>
      <c r="F24" s="544"/>
      <c r="G24" s="544"/>
      <c r="H24" s="544"/>
      <c r="I24" s="96"/>
      <c r="J24" s="96"/>
      <c r="K24" s="9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7"/>
    </row>
    <row r="26" spans="2:11" s="1" customFormat="1" ht="6.95" customHeight="1" x14ac:dyDescent="0.3">
      <c r="B26" s="33"/>
      <c r="C26" s="34"/>
      <c r="D26" s="60"/>
      <c r="E26" s="60"/>
      <c r="F26" s="60"/>
      <c r="G26" s="60"/>
      <c r="H26" s="60"/>
      <c r="I26" s="60"/>
      <c r="J26" s="60"/>
      <c r="K26" s="98"/>
    </row>
    <row r="27" spans="2:11" s="1" customFormat="1" ht="25.35" customHeight="1" x14ac:dyDescent="0.3">
      <c r="B27" s="33"/>
      <c r="C27" s="34"/>
      <c r="D27" s="99" t="s">
        <v>32</v>
      </c>
      <c r="E27" s="34"/>
      <c r="F27" s="34"/>
      <c r="G27" s="34"/>
      <c r="H27" s="34"/>
      <c r="I27" s="34"/>
      <c r="J27" s="100">
        <f>ROUND(J78,2)</f>
        <v>0</v>
      </c>
      <c r="K27" s="37"/>
    </row>
    <row r="28" spans="2:11" s="1" customFormat="1" ht="6.95" customHeight="1" x14ac:dyDescent="0.3">
      <c r="B28" s="33"/>
      <c r="C28" s="34"/>
      <c r="D28" s="60"/>
      <c r="E28" s="60"/>
      <c r="F28" s="60"/>
      <c r="G28" s="60"/>
      <c r="H28" s="60"/>
      <c r="I28" s="60"/>
      <c r="J28" s="60"/>
      <c r="K28" s="98"/>
    </row>
    <row r="29" spans="2:11" s="1" customFormat="1" ht="14.45" customHeight="1" x14ac:dyDescent="0.3">
      <c r="B29" s="33"/>
      <c r="C29" s="34"/>
      <c r="D29" s="34"/>
      <c r="E29" s="34"/>
      <c r="F29" s="38" t="s">
        <v>34</v>
      </c>
      <c r="G29" s="34"/>
      <c r="H29" s="34"/>
      <c r="I29" s="38" t="s">
        <v>33</v>
      </c>
      <c r="J29" s="38" t="s">
        <v>35</v>
      </c>
      <c r="K29" s="37"/>
    </row>
    <row r="30" spans="2:11" s="1" customFormat="1" ht="14.45" customHeight="1" x14ac:dyDescent="0.3">
      <c r="B30" s="33"/>
      <c r="C30" s="34"/>
      <c r="D30" s="41" t="s">
        <v>36</v>
      </c>
      <c r="E30" s="41" t="s">
        <v>37</v>
      </c>
      <c r="F30" s="101">
        <f>ROUND(SUM(BC78:BC94), 2)</f>
        <v>0</v>
      </c>
      <c r="G30" s="34"/>
      <c r="H30" s="34"/>
      <c r="I30" s="102">
        <v>0.21</v>
      </c>
      <c r="J30" s="101">
        <f>ROUND(ROUND((SUM(BC78:BC94)),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38</v>
      </c>
      <c r="F31" s="101">
        <f>ROUND(SUM(BD78:BD94), 2)</f>
        <v>0</v>
      </c>
      <c r="G31" s="34"/>
      <c r="H31" s="34"/>
      <c r="I31" s="102">
        <v>0.15</v>
      </c>
      <c r="J31" s="101">
        <f>ROUND(ROUND((SUM(BD78:BD94)),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39</v>
      </c>
      <c r="F32" s="101">
        <f>ROUND(SUM(BE78:BE94), 2)</f>
        <v>0</v>
      </c>
      <c r="G32" s="34"/>
      <c r="H32" s="34"/>
      <c r="I32" s="102">
        <v>0.21</v>
      </c>
      <c r="J32" s="101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40</v>
      </c>
      <c r="F33" s="101">
        <f>ROUND(SUM(BF78:BF94), 2)</f>
        <v>0</v>
      </c>
      <c r="G33" s="34"/>
      <c r="H33" s="34"/>
      <c r="I33" s="102">
        <v>0.15</v>
      </c>
      <c r="J33" s="101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41</v>
      </c>
      <c r="F34" s="101">
        <f>ROUND(SUM(BG78:BG94), 2)</f>
        <v>0</v>
      </c>
      <c r="G34" s="34"/>
      <c r="H34" s="34"/>
      <c r="I34" s="102">
        <v>0</v>
      </c>
      <c r="J34" s="101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34"/>
      <c r="J35" s="34"/>
      <c r="K35" s="37"/>
    </row>
    <row r="36" spans="2:11" s="1" customFormat="1" ht="25.35" customHeight="1" x14ac:dyDescent="0.3">
      <c r="B36" s="33"/>
      <c r="C36" s="103"/>
      <c r="D36" s="104" t="s">
        <v>42</v>
      </c>
      <c r="E36" s="63"/>
      <c r="F36" s="63"/>
      <c r="G36" s="105" t="s">
        <v>43</v>
      </c>
      <c r="H36" s="106" t="s">
        <v>44</v>
      </c>
      <c r="I36" s="63"/>
      <c r="J36" s="107">
        <f>SUM(J27:J34)</f>
        <v>0</v>
      </c>
      <c r="K36" s="108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49"/>
      <c r="J37" s="49"/>
      <c r="K37" s="50"/>
    </row>
    <row r="41" spans="2:11" s="1" customFormat="1" ht="6.95" customHeight="1" x14ac:dyDescent="0.3">
      <c r="B41" s="51"/>
      <c r="C41" s="52"/>
      <c r="D41" s="52"/>
      <c r="E41" s="52"/>
      <c r="F41" s="52"/>
      <c r="G41" s="52"/>
      <c r="H41" s="52"/>
      <c r="I41" s="52"/>
      <c r="J41" s="52"/>
      <c r="K41" s="109"/>
    </row>
    <row r="42" spans="2:11" s="1" customFormat="1" ht="36.950000000000003" customHeight="1" x14ac:dyDescent="0.3">
      <c r="B42" s="33"/>
      <c r="C42" s="25" t="s">
        <v>123</v>
      </c>
      <c r="D42" s="34"/>
      <c r="E42" s="34"/>
      <c r="F42" s="34"/>
      <c r="G42" s="34"/>
      <c r="H42" s="34"/>
      <c r="I42" s="34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34"/>
      <c r="J43" s="34"/>
      <c r="K43" s="37"/>
    </row>
    <row r="44" spans="2:11" s="1" customFormat="1" ht="14.45" customHeight="1" x14ac:dyDescent="0.3">
      <c r="B44" s="33"/>
      <c r="C44" s="31" t="s">
        <v>17</v>
      </c>
      <c r="D44" s="34"/>
      <c r="E44" s="34"/>
      <c r="F44" s="34"/>
      <c r="G44" s="34"/>
      <c r="H44" s="34"/>
      <c r="I44" s="34"/>
      <c r="J44" s="34"/>
      <c r="K44" s="37"/>
    </row>
    <row r="45" spans="2:11" s="1" customFormat="1" ht="16.5" customHeight="1" x14ac:dyDescent="0.3">
      <c r="B45" s="33"/>
      <c r="C45" s="34"/>
      <c r="D45" s="34"/>
      <c r="E45" s="574" t="str">
        <f>E7</f>
        <v>Valdice - modernizace tepelného hospodářství EED - SO 02 - Prádelna obj. 29</v>
      </c>
      <c r="F45" s="575"/>
      <c r="G45" s="575"/>
      <c r="H45" s="575"/>
      <c r="I45" s="34"/>
      <c r="J45" s="34"/>
      <c r="K45" s="37"/>
    </row>
    <row r="46" spans="2:11" s="1" customFormat="1" ht="14.45" customHeight="1" x14ac:dyDescent="0.3">
      <c r="B46" s="33"/>
      <c r="C46" s="31" t="s">
        <v>122</v>
      </c>
      <c r="D46" s="34"/>
      <c r="E46" s="34"/>
      <c r="F46" s="34"/>
      <c r="G46" s="34"/>
      <c r="H46" s="34"/>
      <c r="I46" s="34"/>
      <c r="J46" s="34"/>
      <c r="K46" s="37"/>
    </row>
    <row r="47" spans="2:11" s="1" customFormat="1" ht="17.25" customHeight="1" x14ac:dyDescent="0.3">
      <c r="B47" s="33"/>
      <c r="C47" s="34"/>
      <c r="D47" s="34"/>
      <c r="E47" s="576" t="str">
        <f>E9</f>
        <v>D.1.4.d - 01 - Zařízení vzduchotechniky 1 - Spalovací vzduch pro kotel</v>
      </c>
      <c r="F47" s="577"/>
      <c r="G47" s="577"/>
      <c r="H47" s="577"/>
      <c r="I47" s="34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34"/>
      <c r="J48" s="34"/>
      <c r="K48" s="37"/>
    </row>
    <row r="49" spans="2:45" s="1" customFormat="1" ht="18" customHeight="1" x14ac:dyDescent="0.3">
      <c r="B49" s="33"/>
      <c r="C49" s="31" t="s">
        <v>21</v>
      </c>
      <c r="D49" s="34"/>
      <c r="E49" s="34"/>
      <c r="F49" s="29" t="str">
        <f>F12</f>
        <v xml:space="preserve"> </v>
      </c>
      <c r="G49" s="34"/>
      <c r="H49" s="34"/>
      <c r="I49" s="31" t="s">
        <v>23</v>
      </c>
      <c r="J49" s="94" t="str">
        <f>IF(J12="","",J12)</f>
        <v>1. 5. 2018</v>
      </c>
      <c r="K49" s="37"/>
    </row>
    <row r="50" spans="2:45" s="1" customFormat="1" ht="6.95" customHeight="1" x14ac:dyDescent="0.3">
      <c r="B50" s="33"/>
      <c r="C50" s="34"/>
      <c r="D50" s="34"/>
      <c r="E50" s="34"/>
      <c r="F50" s="34"/>
      <c r="G50" s="34"/>
      <c r="H50" s="34"/>
      <c r="I50" s="34"/>
      <c r="J50" s="34"/>
      <c r="K50" s="37"/>
    </row>
    <row r="51" spans="2:45" s="1" customFormat="1" ht="15" x14ac:dyDescent="0.3">
      <c r="B51" s="33"/>
      <c r="C51" s="31" t="s">
        <v>24</v>
      </c>
      <c r="D51" s="34"/>
      <c r="E51" s="34"/>
      <c r="F51" s="29" t="str">
        <f>E15</f>
        <v>Vězeňská služba České republiky</v>
      </c>
      <c r="G51" s="34"/>
      <c r="H51" s="34"/>
      <c r="I51" s="31" t="s">
        <v>28</v>
      </c>
      <c r="J51" s="544" t="str">
        <f>E21</f>
        <v>PDE s.r.o.</v>
      </c>
      <c r="K51" s="37"/>
    </row>
    <row r="52" spans="2:45" s="1" customFormat="1" ht="14.45" customHeight="1" x14ac:dyDescent="0.3">
      <c r="B52" s="33"/>
      <c r="C52" s="31" t="s">
        <v>27</v>
      </c>
      <c r="D52" s="34"/>
      <c r="E52" s="34"/>
      <c r="F52" s="29" t="str">
        <f>IF(E18="","",E18)</f>
        <v xml:space="preserve"> </v>
      </c>
      <c r="G52" s="34"/>
      <c r="H52" s="34"/>
      <c r="I52" s="34"/>
      <c r="J52" s="569"/>
      <c r="K52" s="37"/>
    </row>
    <row r="53" spans="2:45" s="1" customFormat="1" ht="10.35" customHeight="1" x14ac:dyDescent="0.3">
      <c r="B53" s="33"/>
      <c r="C53" s="34"/>
      <c r="D53" s="34"/>
      <c r="E53" s="34"/>
      <c r="F53" s="34"/>
      <c r="G53" s="34"/>
      <c r="H53" s="34"/>
      <c r="I53" s="34"/>
      <c r="J53" s="34"/>
      <c r="K53" s="37"/>
    </row>
    <row r="54" spans="2:45" s="1" customFormat="1" ht="29.25" customHeight="1" x14ac:dyDescent="0.3">
      <c r="B54" s="33"/>
      <c r="C54" s="110" t="s">
        <v>124</v>
      </c>
      <c r="D54" s="103"/>
      <c r="E54" s="103"/>
      <c r="F54" s="103"/>
      <c r="G54" s="103"/>
      <c r="H54" s="103"/>
      <c r="I54" s="103"/>
      <c r="J54" s="111" t="s">
        <v>125</v>
      </c>
      <c r="K54" s="112"/>
    </row>
    <row r="55" spans="2:45" s="1" customFormat="1" ht="10.35" customHeight="1" x14ac:dyDescent="0.3">
      <c r="B55" s="33"/>
      <c r="C55" s="34"/>
      <c r="D55" s="34"/>
      <c r="E55" s="34"/>
      <c r="F55" s="34"/>
      <c r="G55" s="34"/>
      <c r="H55" s="34"/>
      <c r="I55" s="34"/>
      <c r="J55" s="34"/>
      <c r="K55" s="37"/>
    </row>
    <row r="56" spans="2:45" s="1" customFormat="1" ht="29.25" customHeight="1" x14ac:dyDescent="0.3">
      <c r="B56" s="33"/>
      <c r="C56" s="113" t="s">
        <v>126</v>
      </c>
      <c r="D56" s="34"/>
      <c r="E56" s="34"/>
      <c r="F56" s="34"/>
      <c r="G56" s="34"/>
      <c r="H56" s="34"/>
      <c r="I56" s="34"/>
      <c r="J56" s="100">
        <f>J78</f>
        <v>0</v>
      </c>
      <c r="K56" s="37"/>
      <c r="AS56" s="19" t="s">
        <v>127</v>
      </c>
    </row>
    <row r="57" spans="2:45" s="7" customFormat="1" ht="24.95" customHeight="1" x14ac:dyDescent="0.3">
      <c r="B57" s="114"/>
      <c r="C57" s="115"/>
      <c r="D57" s="116" t="s">
        <v>128</v>
      </c>
      <c r="E57" s="117"/>
      <c r="F57" s="117"/>
      <c r="G57" s="117"/>
      <c r="H57" s="117"/>
      <c r="I57" s="117"/>
      <c r="J57" s="118">
        <f>J79</f>
        <v>0</v>
      </c>
      <c r="K57" s="119"/>
    </row>
    <row r="58" spans="2:45" s="8" customFormat="1" ht="19.899999999999999" customHeight="1" x14ac:dyDescent="0.3">
      <c r="B58" s="120"/>
      <c r="C58" s="121"/>
      <c r="D58" s="122" t="s">
        <v>934</v>
      </c>
      <c r="E58" s="123"/>
      <c r="F58" s="123"/>
      <c r="G58" s="123"/>
      <c r="H58" s="123"/>
      <c r="I58" s="123"/>
      <c r="J58" s="124">
        <f>J80</f>
        <v>0</v>
      </c>
      <c r="K58" s="125"/>
    </row>
    <row r="59" spans="2:45" s="1" customFormat="1" ht="21.75" customHeight="1" x14ac:dyDescent="0.3">
      <c r="B59" s="33"/>
      <c r="C59" s="34"/>
      <c r="D59" s="34"/>
      <c r="E59" s="34"/>
      <c r="F59" s="34"/>
      <c r="G59" s="34"/>
      <c r="H59" s="34"/>
      <c r="I59" s="34"/>
      <c r="J59" s="34"/>
      <c r="K59" s="37"/>
    </row>
    <row r="60" spans="2:45" s="1" customFormat="1" ht="6.95" customHeight="1" x14ac:dyDescent="0.3">
      <c r="B60" s="48"/>
      <c r="C60" s="49"/>
      <c r="D60" s="49"/>
      <c r="E60" s="49"/>
      <c r="F60" s="49"/>
      <c r="G60" s="49"/>
      <c r="H60" s="49"/>
      <c r="I60" s="49"/>
      <c r="J60" s="49"/>
      <c r="K60" s="50"/>
    </row>
    <row r="64" spans="2:45" s="1" customFormat="1" ht="6.95" customHeight="1" x14ac:dyDescent="0.3">
      <c r="B64" s="51"/>
      <c r="C64" s="52"/>
      <c r="D64" s="52"/>
      <c r="E64" s="52"/>
      <c r="F64" s="52"/>
      <c r="G64" s="52"/>
      <c r="H64" s="52"/>
      <c r="I64" s="52"/>
      <c r="J64" s="52"/>
      <c r="K64" s="52"/>
      <c r="L64" s="33"/>
    </row>
    <row r="65" spans="2:61" s="1" customFormat="1" ht="36.950000000000003" customHeight="1" x14ac:dyDescent="0.3">
      <c r="B65" s="33"/>
      <c r="C65" s="53" t="s">
        <v>130</v>
      </c>
      <c r="L65" s="33"/>
    </row>
    <row r="66" spans="2:61" s="1" customFormat="1" ht="6.95" customHeight="1" x14ac:dyDescent="0.3">
      <c r="B66" s="33"/>
      <c r="L66" s="33"/>
    </row>
    <row r="67" spans="2:61" s="1" customFormat="1" ht="14.45" customHeight="1" x14ac:dyDescent="0.3">
      <c r="B67" s="33"/>
      <c r="C67" s="55" t="s">
        <v>17</v>
      </c>
      <c r="L67" s="33"/>
    </row>
    <row r="68" spans="2:61" s="1" customFormat="1" ht="16.5" customHeight="1" x14ac:dyDescent="0.3">
      <c r="B68" s="33"/>
      <c r="E68" s="570" t="str">
        <f>E7</f>
        <v>Valdice - modernizace tepelného hospodářství EED - SO 02 - Prádelna obj. 29</v>
      </c>
      <c r="F68" s="571"/>
      <c r="G68" s="571"/>
      <c r="H68" s="571"/>
      <c r="L68" s="33"/>
    </row>
    <row r="69" spans="2:61" s="1" customFormat="1" ht="14.45" customHeight="1" x14ac:dyDescent="0.3">
      <c r="B69" s="33"/>
      <c r="C69" s="55" t="s">
        <v>122</v>
      </c>
      <c r="L69" s="33"/>
    </row>
    <row r="70" spans="2:61" s="1" customFormat="1" ht="17.25" customHeight="1" x14ac:dyDescent="0.3">
      <c r="B70" s="33"/>
      <c r="E70" s="521" t="str">
        <f>E9</f>
        <v>D.1.4.d - 01 - Zařízení vzduchotechniky 1 - Spalovací vzduch pro kotel</v>
      </c>
      <c r="F70" s="572"/>
      <c r="G70" s="572"/>
      <c r="H70" s="572"/>
      <c r="L70" s="33"/>
    </row>
    <row r="71" spans="2:61" s="1" customFormat="1" ht="6.95" customHeight="1" x14ac:dyDescent="0.3">
      <c r="B71" s="33"/>
      <c r="L71" s="33"/>
    </row>
    <row r="72" spans="2:61" s="1" customFormat="1" ht="18" customHeight="1" x14ac:dyDescent="0.3">
      <c r="B72" s="33"/>
      <c r="C72" s="55" t="s">
        <v>21</v>
      </c>
      <c r="F72" s="126" t="str">
        <f>F12</f>
        <v xml:space="preserve"> </v>
      </c>
      <c r="I72" s="55" t="s">
        <v>23</v>
      </c>
      <c r="J72" s="59" t="str">
        <f>IF(J12="","",J12)</f>
        <v>1. 5. 2018</v>
      </c>
      <c r="L72" s="33"/>
    </row>
    <row r="73" spans="2:61" s="1" customFormat="1" ht="6.95" customHeight="1" x14ac:dyDescent="0.3">
      <c r="B73" s="33"/>
      <c r="L73" s="33"/>
    </row>
    <row r="74" spans="2:61" s="1" customFormat="1" ht="15" x14ac:dyDescent="0.3">
      <c r="B74" s="33"/>
      <c r="C74" s="55" t="s">
        <v>24</v>
      </c>
      <c r="F74" s="126" t="str">
        <f>E15</f>
        <v>Vězeňská služba České republiky</v>
      </c>
      <c r="I74" s="55" t="s">
        <v>28</v>
      </c>
      <c r="J74" s="126" t="str">
        <f>E21</f>
        <v>PDE s.r.o.</v>
      </c>
      <c r="L74" s="33"/>
    </row>
    <row r="75" spans="2:61" s="1" customFormat="1" ht="14.45" customHeight="1" x14ac:dyDescent="0.3">
      <c r="B75" s="33"/>
      <c r="C75" s="55" t="s">
        <v>27</v>
      </c>
      <c r="F75" s="126" t="str">
        <f>IF(E18="","",E18)</f>
        <v xml:space="preserve"> </v>
      </c>
      <c r="L75" s="33"/>
    </row>
    <row r="76" spans="2:61" s="1" customFormat="1" ht="10.35" customHeight="1" x14ac:dyDescent="0.3">
      <c r="B76" s="33"/>
      <c r="L76" s="33"/>
    </row>
    <row r="77" spans="2:61" s="9" customFormat="1" ht="29.25" customHeight="1" x14ac:dyDescent="0.3">
      <c r="B77" s="127"/>
      <c r="C77" s="128" t="s">
        <v>131</v>
      </c>
      <c r="D77" s="129" t="s">
        <v>51</v>
      </c>
      <c r="E77" s="129" t="s">
        <v>47</v>
      </c>
      <c r="F77" s="129" t="s">
        <v>132</v>
      </c>
      <c r="G77" s="129" t="s">
        <v>133</v>
      </c>
      <c r="H77" s="129" t="s">
        <v>134</v>
      </c>
      <c r="I77" s="129" t="s">
        <v>135</v>
      </c>
      <c r="J77" s="129" t="s">
        <v>125</v>
      </c>
      <c r="K77" s="130" t="s">
        <v>136</v>
      </c>
      <c r="L77" s="127"/>
      <c r="M77" s="65" t="s">
        <v>137</v>
      </c>
      <c r="N77" s="66" t="s">
        <v>36</v>
      </c>
      <c r="O77" s="66" t="s">
        <v>138</v>
      </c>
      <c r="P77" s="66" t="s">
        <v>139</v>
      </c>
      <c r="Q77" s="66" t="s">
        <v>140</v>
      </c>
      <c r="R77" s="66" t="s">
        <v>141</v>
      </c>
      <c r="S77" s="66" t="s">
        <v>142</v>
      </c>
      <c r="T77" s="67" t="s">
        <v>143</v>
      </c>
    </row>
    <row r="78" spans="2:61" s="1" customFormat="1" ht="29.25" customHeight="1" x14ac:dyDescent="0.35">
      <c r="B78" s="33"/>
      <c r="C78" s="69" t="s">
        <v>126</v>
      </c>
      <c r="J78" s="131"/>
      <c r="L78" s="33"/>
      <c r="M78" s="68"/>
      <c r="N78" s="60"/>
      <c r="O78" s="60"/>
      <c r="P78" s="132">
        <f>P79</f>
        <v>0</v>
      </c>
      <c r="Q78" s="60"/>
      <c r="R78" s="132">
        <f>R79</f>
        <v>0</v>
      </c>
      <c r="S78" s="60"/>
      <c r="T78" s="133">
        <f>T79</f>
        <v>0</v>
      </c>
      <c r="AR78" s="19" t="s">
        <v>65</v>
      </c>
      <c r="AS78" s="19" t="s">
        <v>127</v>
      </c>
      <c r="BI78" s="134">
        <f>BI79</f>
        <v>0</v>
      </c>
    </row>
    <row r="79" spans="2:61" s="10" customFormat="1" ht="37.35" customHeight="1" x14ac:dyDescent="0.35">
      <c r="B79" s="135"/>
      <c r="D79" s="136" t="s">
        <v>65</v>
      </c>
      <c r="E79" s="137" t="s">
        <v>144</v>
      </c>
      <c r="F79" s="137" t="s">
        <v>145</v>
      </c>
      <c r="J79" s="138"/>
      <c r="L79" s="135"/>
      <c r="M79" s="139"/>
      <c r="N79" s="140"/>
      <c r="O79" s="140"/>
      <c r="P79" s="141">
        <f>P80</f>
        <v>0</v>
      </c>
      <c r="Q79" s="140"/>
      <c r="R79" s="141">
        <f>R80</f>
        <v>0</v>
      </c>
      <c r="S79" s="140"/>
      <c r="T79" s="142">
        <f>T80</f>
        <v>0</v>
      </c>
      <c r="AP79" s="136" t="s">
        <v>76</v>
      </c>
      <c r="AR79" s="143" t="s">
        <v>65</v>
      </c>
      <c r="AS79" s="143" t="s">
        <v>66</v>
      </c>
      <c r="AW79" s="136" t="s">
        <v>146</v>
      </c>
      <c r="BI79" s="144">
        <f>BI80</f>
        <v>0</v>
      </c>
    </row>
    <row r="80" spans="2:61" s="10" customFormat="1" ht="19.899999999999999" customHeight="1" x14ac:dyDescent="0.3">
      <c r="B80" s="135"/>
      <c r="D80" s="136" t="s">
        <v>65</v>
      </c>
      <c r="E80" s="145" t="s">
        <v>935</v>
      </c>
      <c r="F80" s="145" t="s">
        <v>936</v>
      </c>
      <c r="J80" s="146"/>
      <c r="L80" s="135"/>
      <c r="M80" s="139"/>
      <c r="N80" s="140"/>
      <c r="O80" s="140"/>
      <c r="P80" s="141">
        <f>SUM(P81:P94)</f>
        <v>0</v>
      </c>
      <c r="Q80" s="140"/>
      <c r="R80" s="141">
        <f>SUM(R81:R94)</f>
        <v>0</v>
      </c>
      <c r="S80" s="140"/>
      <c r="T80" s="142">
        <f>SUM(T81:T94)</f>
        <v>0</v>
      </c>
      <c r="AP80" s="136" t="s">
        <v>76</v>
      </c>
      <c r="AR80" s="143" t="s">
        <v>65</v>
      </c>
      <c r="AS80" s="143" t="s">
        <v>74</v>
      </c>
      <c r="AW80" s="136" t="s">
        <v>146</v>
      </c>
      <c r="BI80" s="144">
        <f>SUM(BI81:BI94)</f>
        <v>0</v>
      </c>
    </row>
    <row r="81" spans="2:63" s="1" customFormat="1" ht="39.950000000000003" customHeight="1" x14ac:dyDescent="0.3">
      <c r="B81" s="147"/>
      <c r="C81" s="148" t="s">
        <v>76</v>
      </c>
      <c r="D81" s="148" t="s">
        <v>149</v>
      </c>
      <c r="E81" s="149" t="s">
        <v>937</v>
      </c>
      <c r="F81" s="150" t="s">
        <v>938</v>
      </c>
      <c r="G81" s="151" t="s">
        <v>152</v>
      </c>
      <c r="H81" s="152">
        <v>2</v>
      </c>
      <c r="I81" s="153"/>
      <c r="J81" s="153"/>
      <c r="K81" s="150"/>
      <c r="L81" s="154"/>
      <c r="M81" s="155" t="s">
        <v>5</v>
      </c>
      <c r="N81" s="160" t="s">
        <v>37</v>
      </c>
      <c r="O81" s="161">
        <v>0</v>
      </c>
      <c r="P81" s="161">
        <f t="shared" ref="P81:P94" si="0">O81*H81</f>
        <v>0</v>
      </c>
      <c r="Q81" s="161">
        <v>0</v>
      </c>
      <c r="R81" s="161">
        <f t="shared" ref="R81:R94" si="1">Q81*H81</f>
        <v>0</v>
      </c>
      <c r="S81" s="161">
        <v>0</v>
      </c>
      <c r="T81" s="162">
        <f t="shared" ref="T81:T94" si="2">S81*H81</f>
        <v>0</v>
      </c>
      <c r="AP81" s="19" t="s">
        <v>153</v>
      </c>
      <c r="AR81" s="19" t="s">
        <v>149</v>
      </c>
      <c r="AS81" s="19" t="s">
        <v>76</v>
      </c>
      <c r="AW81" s="19" t="s">
        <v>146</v>
      </c>
      <c r="BC81" s="159">
        <f t="shared" ref="BC81:BC94" si="3">IF(N81="základní",J81,0)</f>
        <v>0</v>
      </c>
      <c r="BD81" s="159">
        <f t="shared" ref="BD81:BD94" si="4">IF(N81="snížená",J81,0)</f>
        <v>0</v>
      </c>
      <c r="BE81" s="159">
        <f t="shared" ref="BE81:BE94" si="5">IF(N81="zákl. přenesená",J81,0)</f>
        <v>0</v>
      </c>
      <c r="BF81" s="159">
        <f t="shared" ref="BF81:BF94" si="6">IF(N81="sníž. přenesená",J81,0)</f>
        <v>0</v>
      </c>
      <c r="BG81" s="159">
        <f t="shared" ref="BG81:BG94" si="7">IF(N81="nulová",J81,0)</f>
        <v>0</v>
      </c>
      <c r="BH81" s="19" t="s">
        <v>74</v>
      </c>
      <c r="BI81" s="159">
        <f t="shared" ref="BI81:BI94" si="8">ROUND(I81*H81,2)</f>
        <v>0</v>
      </c>
      <c r="BJ81" s="19" t="s">
        <v>154</v>
      </c>
      <c r="BK81" s="19" t="s">
        <v>939</v>
      </c>
    </row>
    <row r="82" spans="2:63" s="1" customFormat="1" ht="39.950000000000003" customHeight="1" x14ac:dyDescent="0.3">
      <c r="B82" s="147"/>
      <c r="C82" s="148" t="s">
        <v>692</v>
      </c>
      <c r="D82" s="148" t="s">
        <v>149</v>
      </c>
      <c r="E82" s="149" t="s">
        <v>940</v>
      </c>
      <c r="F82" s="150" t="s">
        <v>941</v>
      </c>
      <c r="G82" s="151" t="s">
        <v>152</v>
      </c>
      <c r="H82" s="152">
        <v>2</v>
      </c>
      <c r="I82" s="153"/>
      <c r="J82" s="153"/>
      <c r="K82" s="150"/>
      <c r="L82" s="154"/>
      <c r="M82" s="155" t="s">
        <v>5</v>
      </c>
      <c r="N82" s="160" t="s">
        <v>37</v>
      </c>
      <c r="O82" s="161">
        <v>0</v>
      </c>
      <c r="P82" s="161">
        <f t="shared" si="0"/>
        <v>0</v>
      </c>
      <c r="Q82" s="161">
        <v>0</v>
      </c>
      <c r="R82" s="161">
        <f t="shared" si="1"/>
        <v>0</v>
      </c>
      <c r="S82" s="161">
        <v>0</v>
      </c>
      <c r="T82" s="162">
        <f t="shared" si="2"/>
        <v>0</v>
      </c>
      <c r="AP82" s="19" t="s">
        <v>153</v>
      </c>
      <c r="AR82" s="19" t="s">
        <v>149</v>
      </c>
      <c r="AS82" s="19" t="s">
        <v>76</v>
      </c>
      <c r="AW82" s="19" t="s">
        <v>146</v>
      </c>
      <c r="BC82" s="159">
        <f t="shared" si="3"/>
        <v>0</v>
      </c>
      <c r="BD82" s="159">
        <f t="shared" si="4"/>
        <v>0</v>
      </c>
      <c r="BE82" s="159">
        <f t="shared" si="5"/>
        <v>0</v>
      </c>
      <c r="BF82" s="159">
        <f t="shared" si="6"/>
        <v>0</v>
      </c>
      <c r="BG82" s="159">
        <f t="shared" si="7"/>
        <v>0</v>
      </c>
      <c r="BH82" s="19" t="s">
        <v>74</v>
      </c>
      <c r="BI82" s="159">
        <f t="shared" si="8"/>
        <v>0</v>
      </c>
      <c r="BJ82" s="19" t="s">
        <v>154</v>
      </c>
      <c r="BK82" s="19" t="s">
        <v>942</v>
      </c>
    </row>
    <row r="83" spans="2:63" s="1" customFormat="1" ht="39.950000000000003" customHeight="1" x14ac:dyDescent="0.3">
      <c r="B83" s="147"/>
      <c r="C83" s="148" t="s">
        <v>696</v>
      </c>
      <c r="D83" s="148" t="s">
        <v>149</v>
      </c>
      <c r="E83" s="149" t="s">
        <v>943</v>
      </c>
      <c r="F83" s="150" t="s">
        <v>944</v>
      </c>
      <c r="G83" s="151" t="s">
        <v>152</v>
      </c>
      <c r="H83" s="152">
        <v>1</v>
      </c>
      <c r="I83" s="153"/>
      <c r="J83" s="153"/>
      <c r="K83" s="150"/>
      <c r="L83" s="154"/>
      <c r="M83" s="155" t="s">
        <v>5</v>
      </c>
      <c r="N83" s="160" t="s">
        <v>37</v>
      </c>
      <c r="O83" s="161">
        <v>0</v>
      </c>
      <c r="P83" s="161">
        <f t="shared" si="0"/>
        <v>0</v>
      </c>
      <c r="Q83" s="161">
        <v>0</v>
      </c>
      <c r="R83" s="161">
        <f t="shared" si="1"/>
        <v>0</v>
      </c>
      <c r="S83" s="161">
        <v>0</v>
      </c>
      <c r="T83" s="162">
        <f t="shared" si="2"/>
        <v>0</v>
      </c>
      <c r="AP83" s="19" t="s">
        <v>153</v>
      </c>
      <c r="AR83" s="19" t="s">
        <v>149</v>
      </c>
      <c r="AS83" s="19" t="s">
        <v>76</v>
      </c>
      <c r="AW83" s="19" t="s">
        <v>146</v>
      </c>
      <c r="BC83" s="159">
        <f t="shared" si="3"/>
        <v>0</v>
      </c>
      <c r="BD83" s="159">
        <f t="shared" si="4"/>
        <v>0</v>
      </c>
      <c r="BE83" s="159">
        <f t="shared" si="5"/>
        <v>0</v>
      </c>
      <c r="BF83" s="159">
        <f t="shared" si="6"/>
        <v>0</v>
      </c>
      <c r="BG83" s="159">
        <f t="shared" si="7"/>
        <v>0</v>
      </c>
      <c r="BH83" s="19" t="s">
        <v>74</v>
      </c>
      <c r="BI83" s="159">
        <f t="shared" si="8"/>
        <v>0</v>
      </c>
      <c r="BJ83" s="19" t="s">
        <v>154</v>
      </c>
      <c r="BK83" s="19" t="s">
        <v>945</v>
      </c>
    </row>
    <row r="84" spans="2:63" s="1" customFormat="1" ht="39.950000000000003" customHeight="1" x14ac:dyDescent="0.3">
      <c r="B84" s="147"/>
      <c r="C84" s="148" t="s">
        <v>680</v>
      </c>
      <c r="D84" s="148" t="s">
        <v>149</v>
      </c>
      <c r="E84" s="149" t="s">
        <v>946</v>
      </c>
      <c r="F84" s="150" t="s">
        <v>947</v>
      </c>
      <c r="G84" s="151" t="s">
        <v>152</v>
      </c>
      <c r="H84" s="152">
        <v>1</v>
      </c>
      <c r="I84" s="153"/>
      <c r="J84" s="153"/>
      <c r="K84" s="150"/>
      <c r="L84" s="154"/>
      <c r="M84" s="155" t="s">
        <v>5</v>
      </c>
      <c r="N84" s="160" t="s">
        <v>37</v>
      </c>
      <c r="O84" s="161">
        <v>0</v>
      </c>
      <c r="P84" s="161">
        <f t="shared" si="0"/>
        <v>0</v>
      </c>
      <c r="Q84" s="161">
        <v>0</v>
      </c>
      <c r="R84" s="161">
        <f t="shared" si="1"/>
        <v>0</v>
      </c>
      <c r="S84" s="161">
        <v>0</v>
      </c>
      <c r="T84" s="162">
        <f t="shared" si="2"/>
        <v>0</v>
      </c>
      <c r="AP84" s="19" t="s">
        <v>153</v>
      </c>
      <c r="AR84" s="19" t="s">
        <v>149</v>
      </c>
      <c r="AS84" s="19" t="s">
        <v>76</v>
      </c>
      <c r="AW84" s="19" t="s">
        <v>146</v>
      </c>
      <c r="BC84" s="159">
        <f t="shared" si="3"/>
        <v>0</v>
      </c>
      <c r="BD84" s="159">
        <f t="shared" si="4"/>
        <v>0</v>
      </c>
      <c r="BE84" s="159">
        <f t="shared" si="5"/>
        <v>0</v>
      </c>
      <c r="BF84" s="159">
        <f t="shared" si="6"/>
        <v>0</v>
      </c>
      <c r="BG84" s="159">
        <f t="shared" si="7"/>
        <v>0</v>
      </c>
      <c r="BH84" s="19" t="s">
        <v>74</v>
      </c>
      <c r="BI84" s="159">
        <f t="shared" si="8"/>
        <v>0</v>
      </c>
      <c r="BJ84" s="19" t="s">
        <v>154</v>
      </c>
      <c r="BK84" s="19" t="s">
        <v>948</v>
      </c>
    </row>
    <row r="85" spans="2:63" s="1" customFormat="1" ht="39.950000000000003" customHeight="1" x14ac:dyDescent="0.3">
      <c r="B85" s="147"/>
      <c r="C85" s="148" t="s">
        <v>684</v>
      </c>
      <c r="D85" s="148" t="s">
        <v>149</v>
      </c>
      <c r="E85" s="149" t="s">
        <v>949</v>
      </c>
      <c r="F85" s="150" t="s">
        <v>950</v>
      </c>
      <c r="G85" s="151" t="s">
        <v>152</v>
      </c>
      <c r="H85" s="152">
        <v>1</v>
      </c>
      <c r="I85" s="153"/>
      <c r="J85" s="153"/>
      <c r="K85" s="150"/>
      <c r="L85" s="154"/>
      <c r="M85" s="155" t="s">
        <v>5</v>
      </c>
      <c r="N85" s="160" t="s">
        <v>37</v>
      </c>
      <c r="O85" s="161">
        <v>0</v>
      </c>
      <c r="P85" s="161">
        <f t="shared" si="0"/>
        <v>0</v>
      </c>
      <c r="Q85" s="161">
        <v>0</v>
      </c>
      <c r="R85" s="161">
        <f t="shared" si="1"/>
        <v>0</v>
      </c>
      <c r="S85" s="161">
        <v>0</v>
      </c>
      <c r="T85" s="162">
        <f t="shared" si="2"/>
        <v>0</v>
      </c>
      <c r="AP85" s="19" t="s">
        <v>153</v>
      </c>
      <c r="AR85" s="19" t="s">
        <v>149</v>
      </c>
      <c r="AS85" s="19" t="s">
        <v>76</v>
      </c>
      <c r="AW85" s="19" t="s">
        <v>146</v>
      </c>
      <c r="BC85" s="159">
        <f t="shared" si="3"/>
        <v>0</v>
      </c>
      <c r="BD85" s="159">
        <f t="shared" si="4"/>
        <v>0</v>
      </c>
      <c r="BE85" s="159">
        <f t="shared" si="5"/>
        <v>0</v>
      </c>
      <c r="BF85" s="159">
        <f t="shared" si="6"/>
        <v>0</v>
      </c>
      <c r="BG85" s="159">
        <f t="shared" si="7"/>
        <v>0</v>
      </c>
      <c r="BH85" s="19" t="s">
        <v>74</v>
      </c>
      <c r="BI85" s="159">
        <f t="shared" si="8"/>
        <v>0</v>
      </c>
      <c r="BJ85" s="19" t="s">
        <v>154</v>
      </c>
      <c r="BK85" s="19" t="s">
        <v>951</v>
      </c>
    </row>
    <row r="86" spans="2:63" s="1" customFormat="1" ht="39.950000000000003" customHeight="1" x14ac:dyDescent="0.3">
      <c r="B86" s="147"/>
      <c r="C86" s="148" t="s">
        <v>688</v>
      </c>
      <c r="D86" s="148" t="s">
        <v>149</v>
      </c>
      <c r="E86" s="149" t="s">
        <v>952</v>
      </c>
      <c r="F86" s="150" t="s">
        <v>953</v>
      </c>
      <c r="G86" s="151" t="s">
        <v>670</v>
      </c>
      <c r="H86" s="152">
        <v>30</v>
      </c>
      <c r="I86" s="153"/>
      <c r="J86" s="153"/>
      <c r="K86" s="150"/>
      <c r="L86" s="154"/>
      <c r="M86" s="155" t="s">
        <v>5</v>
      </c>
      <c r="N86" s="160" t="s">
        <v>37</v>
      </c>
      <c r="O86" s="161">
        <v>0</v>
      </c>
      <c r="P86" s="161">
        <f t="shared" si="0"/>
        <v>0</v>
      </c>
      <c r="Q86" s="161">
        <v>0</v>
      </c>
      <c r="R86" s="161">
        <f t="shared" si="1"/>
        <v>0</v>
      </c>
      <c r="S86" s="161">
        <v>0</v>
      </c>
      <c r="T86" s="162">
        <f t="shared" si="2"/>
        <v>0</v>
      </c>
      <c r="AP86" s="19" t="s">
        <v>153</v>
      </c>
      <c r="AR86" s="19" t="s">
        <v>149</v>
      </c>
      <c r="AS86" s="19" t="s">
        <v>76</v>
      </c>
      <c r="AW86" s="19" t="s">
        <v>146</v>
      </c>
      <c r="BC86" s="159">
        <f t="shared" si="3"/>
        <v>0</v>
      </c>
      <c r="BD86" s="159">
        <f t="shared" si="4"/>
        <v>0</v>
      </c>
      <c r="BE86" s="159">
        <f t="shared" si="5"/>
        <v>0</v>
      </c>
      <c r="BF86" s="159">
        <f t="shared" si="6"/>
        <v>0</v>
      </c>
      <c r="BG86" s="159">
        <f t="shared" si="7"/>
        <v>0</v>
      </c>
      <c r="BH86" s="19" t="s">
        <v>74</v>
      </c>
      <c r="BI86" s="159">
        <f t="shared" si="8"/>
        <v>0</v>
      </c>
      <c r="BJ86" s="19" t="s">
        <v>154</v>
      </c>
      <c r="BK86" s="19" t="s">
        <v>954</v>
      </c>
    </row>
    <row r="87" spans="2:63" s="1" customFormat="1" ht="39.950000000000003" customHeight="1" x14ac:dyDescent="0.3">
      <c r="B87" s="147"/>
      <c r="C87" s="148" t="s">
        <v>731</v>
      </c>
      <c r="D87" s="148" t="s">
        <v>149</v>
      </c>
      <c r="E87" s="149" t="s">
        <v>955</v>
      </c>
      <c r="F87" s="150" t="s">
        <v>956</v>
      </c>
      <c r="G87" s="151" t="s">
        <v>670</v>
      </c>
      <c r="H87" s="152">
        <v>10</v>
      </c>
      <c r="I87" s="153"/>
      <c r="J87" s="153"/>
      <c r="K87" s="150"/>
      <c r="L87" s="154"/>
      <c r="M87" s="155" t="s">
        <v>5</v>
      </c>
      <c r="N87" s="160" t="s">
        <v>37</v>
      </c>
      <c r="O87" s="161">
        <v>0</v>
      </c>
      <c r="P87" s="161">
        <f t="shared" si="0"/>
        <v>0</v>
      </c>
      <c r="Q87" s="161">
        <v>0</v>
      </c>
      <c r="R87" s="161">
        <f t="shared" si="1"/>
        <v>0</v>
      </c>
      <c r="S87" s="161">
        <v>0</v>
      </c>
      <c r="T87" s="162">
        <f t="shared" si="2"/>
        <v>0</v>
      </c>
      <c r="AP87" s="19" t="s">
        <v>153</v>
      </c>
      <c r="AR87" s="19" t="s">
        <v>149</v>
      </c>
      <c r="AS87" s="19" t="s">
        <v>76</v>
      </c>
      <c r="AW87" s="19" t="s">
        <v>146</v>
      </c>
      <c r="BC87" s="159">
        <f t="shared" si="3"/>
        <v>0</v>
      </c>
      <c r="BD87" s="159">
        <f t="shared" si="4"/>
        <v>0</v>
      </c>
      <c r="BE87" s="159">
        <f t="shared" si="5"/>
        <v>0</v>
      </c>
      <c r="BF87" s="159">
        <f t="shared" si="6"/>
        <v>0</v>
      </c>
      <c r="BG87" s="159">
        <f t="shared" si="7"/>
        <v>0</v>
      </c>
      <c r="BH87" s="19" t="s">
        <v>74</v>
      </c>
      <c r="BI87" s="159">
        <f t="shared" si="8"/>
        <v>0</v>
      </c>
      <c r="BJ87" s="19" t="s">
        <v>154</v>
      </c>
      <c r="BK87" s="19" t="s">
        <v>957</v>
      </c>
    </row>
    <row r="88" spans="2:63" s="1" customFormat="1" ht="39.950000000000003" customHeight="1" x14ac:dyDescent="0.3">
      <c r="B88" s="147"/>
      <c r="C88" s="148" t="s">
        <v>734</v>
      </c>
      <c r="D88" s="148" t="s">
        <v>149</v>
      </c>
      <c r="E88" s="149" t="s">
        <v>958</v>
      </c>
      <c r="F88" s="150" t="s">
        <v>941</v>
      </c>
      <c r="G88" s="151" t="s">
        <v>152</v>
      </c>
      <c r="H88" s="152">
        <v>2</v>
      </c>
      <c r="I88" s="153"/>
      <c r="J88" s="153"/>
      <c r="K88" s="150"/>
      <c r="L88" s="154"/>
      <c r="M88" s="155" t="s">
        <v>5</v>
      </c>
      <c r="N88" s="160" t="s">
        <v>37</v>
      </c>
      <c r="O88" s="161">
        <v>0</v>
      </c>
      <c r="P88" s="161">
        <f t="shared" si="0"/>
        <v>0</v>
      </c>
      <c r="Q88" s="161">
        <v>0</v>
      </c>
      <c r="R88" s="161">
        <f t="shared" si="1"/>
        <v>0</v>
      </c>
      <c r="S88" s="161">
        <v>0</v>
      </c>
      <c r="T88" s="162">
        <f t="shared" si="2"/>
        <v>0</v>
      </c>
      <c r="AP88" s="19" t="s">
        <v>153</v>
      </c>
      <c r="AR88" s="19" t="s">
        <v>149</v>
      </c>
      <c r="AS88" s="19" t="s">
        <v>76</v>
      </c>
      <c r="AW88" s="19" t="s">
        <v>146</v>
      </c>
      <c r="BC88" s="159">
        <f t="shared" si="3"/>
        <v>0</v>
      </c>
      <c r="BD88" s="159">
        <f t="shared" si="4"/>
        <v>0</v>
      </c>
      <c r="BE88" s="159">
        <f t="shared" si="5"/>
        <v>0</v>
      </c>
      <c r="BF88" s="159">
        <f t="shared" si="6"/>
        <v>0</v>
      </c>
      <c r="BG88" s="159">
        <f t="shared" si="7"/>
        <v>0</v>
      </c>
      <c r="BH88" s="19" t="s">
        <v>74</v>
      </c>
      <c r="BI88" s="159">
        <f t="shared" si="8"/>
        <v>0</v>
      </c>
      <c r="BJ88" s="19" t="s">
        <v>154</v>
      </c>
      <c r="BK88" s="19" t="s">
        <v>959</v>
      </c>
    </row>
    <row r="89" spans="2:63" s="1" customFormat="1" ht="39.950000000000003" customHeight="1" x14ac:dyDescent="0.3">
      <c r="B89" s="147"/>
      <c r="C89" s="148" t="s">
        <v>737</v>
      </c>
      <c r="D89" s="148" t="s">
        <v>149</v>
      </c>
      <c r="E89" s="149" t="s">
        <v>960</v>
      </c>
      <c r="F89" s="150" t="s">
        <v>961</v>
      </c>
      <c r="G89" s="151" t="s">
        <v>152</v>
      </c>
      <c r="H89" s="152">
        <v>2</v>
      </c>
      <c r="I89" s="153"/>
      <c r="J89" s="153"/>
      <c r="K89" s="150"/>
      <c r="L89" s="154"/>
      <c r="M89" s="155" t="s">
        <v>5</v>
      </c>
      <c r="N89" s="160" t="s">
        <v>37</v>
      </c>
      <c r="O89" s="161">
        <v>0</v>
      </c>
      <c r="P89" s="161">
        <f t="shared" si="0"/>
        <v>0</v>
      </c>
      <c r="Q89" s="161">
        <v>0</v>
      </c>
      <c r="R89" s="161">
        <f t="shared" si="1"/>
        <v>0</v>
      </c>
      <c r="S89" s="161">
        <v>0</v>
      </c>
      <c r="T89" s="162">
        <f t="shared" si="2"/>
        <v>0</v>
      </c>
      <c r="AP89" s="19" t="s">
        <v>153</v>
      </c>
      <c r="AR89" s="19" t="s">
        <v>149</v>
      </c>
      <c r="AS89" s="19" t="s">
        <v>76</v>
      </c>
      <c r="AW89" s="19" t="s">
        <v>146</v>
      </c>
      <c r="BC89" s="159">
        <f t="shared" si="3"/>
        <v>0</v>
      </c>
      <c r="BD89" s="159">
        <f t="shared" si="4"/>
        <v>0</v>
      </c>
      <c r="BE89" s="159">
        <f t="shared" si="5"/>
        <v>0</v>
      </c>
      <c r="BF89" s="159">
        <f t="shared" si="6"/>
        <v>0</v>
      </c>
      <c r="BG89" s="159">
        <f t="shared" si="7"/>
        <v>0</v>
      </c>
      <c r="BH89" s="19" t="s">
        <v>74</v>
      </c>
      <c r="BI89" s="159">
        <f t="shared" si="8"/>
        <v>0</v>
      </c>
      <c r="BJ89" s="19" t="s">
        <v>154</v>
      </c>
      <c r="BK89" s="19" t="s">
        <v>962</v>
      </c>
    </row>
    <row r="90" spans="2:63" s="1" customFormat="1" ht="39.950000000000003" customHeight="1" x14ac:dyDescent="0.3">
      <c r="B90" s="147"/>
      <c r="C90" s="148" t="s">
        <v>728</v>
      </c>
      <c r="D90" s="148" t="s">
        <v>149</v>
      </c>
      <c r="E90" s="149" t="s">
        <v>963</v>
      </c>
      <c r="F90" s="150" t="s">
        <v>964</v>
      </c>
      <c r="G90" s="151" t="s">
        <v>670</v>
      </c>
      <c r="H90" s="152">
        <v>5</v>
      </c>
      <c r="I90" s="153"/>
      <c r="J90" s="153"/>
      <c r="K90" s="150"/>
      <c r="L90" s="154"/>
      <c r="M90" s="155" t="s">
        <v>5</v>
      </c>
      <c r="N90" s="160" t="s">
        <v>37</v>
      </c>
      <c r="O90" s="161">
        <v>0</v>
      </c>
      <c r="P90" s="161">
        <f t="shared" si="0"/>
        <v>0</v>
      </c>
      <c r="Q90" s="161">
        <v>0</v>
      </c>
      <c r="R90" s="161">
        <f t="shared" si="1"/>
        <v>0</v>
      </c>
      <c r="S90" s="161">
        <v>0</v>
      </c>
      <c r="T90" s="162">
        <f t="shared" si="2"/>
        <v>0</v>
      </c>
      <c r="AP90" s="19" t="s">
        <v>153</v>
      </c>
      <c r="AR90" s="19" t="s">
        <v>149</v>
      </c>
      <c r="AS90" s="19" t="s">
        <v>76</v>
      </c>
      <c r="AW90" s="19" t="s">
        <v>146</v>
      </c>
      <c r="BC90" s="159">
        <f t="shared" si="3"/>
        <v>0</v>
      </c>
      <c r="BD90" s="159">
        <f t="shared" si="4"/>
        <v>0</v>
      </c>
      <c r="BE90" s="159">
        <f t="shared" si="5"/>
        <v>0</v>
      </c>
      <c r="BF90" s="159">
        <f t="shared" si="6"/>
        <v>0</v>
      </c>
      <c r="BG90" s="159">
        <f t="shared" si="7"/>
        <v>0</v>
      </c>
      <c r="BH90" s="19" t="s">
        <v>74</v>
      </c>
      <c r="BI90" s="159">
        <f t="shared" si="8"/>
        <v>0</v>
      </c>
      <c r="BJ90" s="19" t="s">
        <v>154</v>
      </c>
      <c r="BK90" s="19" t="s">
        <v>965</v>
      </c>
    </row>
    <row r="91" spans="2:63" s="1" customFormat="1" ht="39.950000000000003" customHeight="1" x14ac:dyDescent="0.3">
      <c r="B91" s="147"/>
      <c r="C91" s="148" t="s">
        <v>751</v>
      </c>
      <c r="D91" s="148" t="s">
        <v>149</v>
      </c>
      <c r="E91" s="149" t="s">
        <v>966</v>
      </c>
      <c r="F91" s="150" t="s">
        <v>967</v>
      </c>
      <c r="G91" s="151" t="s">
        <v>670</v>
      </c>
      <c r="H91" s="152">
        <v>6</v>
      </c>
      <c r="I91" s="153"/>
      <c r="J91" s="153"/>
      <c r="K91" s="150"/>
      <c r="L91" s="154"/>
      <c r="M91" s="155" t="s">
        <v>5</v>
      </c>
      <c r="N91" s="160" t="s">
        <v>37</v>
      </c>
      <c r="O91" s="161">
        <v>0</v>
      </c>
      <c r="P91" s="161">
        <f t="shared" si="0"/>
        <v>0</v>
      </c>
      <c r="Q91" s="161">
        <v>0</v>
      </c>
      <c r="R91" s="161">
        <f t="shared" si="1"/>
        <v>0</v>
      </c>
      <c r="S91" s="161">
        <v>0</v>
      </c>
      <c r="T91" s="162">
        <f t="shared" si="2"/>
        <v>0</v>
      </c>
      <c r="AP91" s="19" t="s">
        <v>153</v>
      </c>
      <c r="AR91" s="19" t="s">
        <v>149</v>
      </c>
      <c r="AS91" s="19" t="s">
        <v>76</v>
      </c>
      <c r="AW91" s="19" t="s">
        <v>146</v>
      </c>
      <c r="BC91" s="159">
        <f t="shared" si="3"/>
        <v>0</v>
      </c>
      <c r="BD91" s="159">
        <f t="shared" si="4"/>
        <v>0</v>
      </c>
      <c r="BE91" s="159">
        <f t="shared" si="5"/>
        <v>0</v>
      </c>
      <c r="BF91" s="159">
        <f t="shared" si="6"/>
        <v>0</v>
      </c>
      <c r="BG91" s="159">
        <f t="shared" si="7"/>
        <v>0</v>
      </c>
      <c r="BH91" s="19" t="s">
        <v>74</v>
      </c>
      <c r="BI91" s="159">
        <f t="shared" si="8"/>
        <v>0</v>
      </c>
      <c r="BJ91" s="19" t="s">
        <v>154</v>
      </c>
      <c r="BK91" s="19" t="s">
        <v>968</v>
      </c>
    </row>
    <row r="92" spans="2:63" s="1" customFormat="1" ht="39.950000000000003" customHeight="1" x14ac:dyDescent="0.3">
      <c r="B92" s="147"/>
      <c r="C92" s="148" t="s">
        <v>672</v>
      </c>
      <c r="D92" s="148" t="s">
        <v>149</v>
      </c>
      <c r="E92" s="149" t="s">
        <v>969</v>
      </c>
      <c r="F92" s="150" t="s">
        <v>970</v>
      </c>
      <c r="G92" s="151" t="s">
        <v>5</v>
      </c>
      <c r="H92" s="152">
        <v>2</v>
      </c>
      <c r="I92" s="153"/>
      <c r="J92" s="153"/>
      <c r="K92" s="150"/>
      <c r="L92" s="154"/>
      <c r="M92" s="155" t="s">
        <v>5</v>
      </c>
      <c r="N92" s="160" t="s">
        <v>37</v>
      </c>
      <c r="O92" s="161">
        <v>0</v>
      </c>
      <c r="P92" s="161">
        <f t="shared" si="0"/>
        <v>0</v>
      </c>
      <c r="Q92" s="161">
        <v>0</v>
      </c>
      <c r="R92" s="161">
        <f t="shared" si="1"/>
        <v>0</v>
      </c>
      <c r="S92" s="161">
        <v>0</v>
      </c>
      <c r="T92" s="162">
        <f t="shared" si="2"/>
        <v>0</v>
      </c>
      <c r="AP92" s="19" t="s">
        <v>153</v>
      </c>
      <c r="AR92" s="19" t="s">
        <v>149</v>
      </c>
      <c r="AS92" s="19" t="s">
        <v>76</v>
      </c>
      <c r="AW92" s="19" t="s">
        <v>146</v>
      </c>
      <c r="BC92" s="159">
        <f t="shared" si="3"/>
        <v>0</v>
      </c>
      <c r="BD92" s="159">
        <f t="shared" si="4"/>
        <v>0</v>
      </c>
      <c r="BE92" s="159">
        <f t="shared" si="5"/>
        <v>0</v>
      </c>
      <c r="BF92" s="159">
        <f t="shared" si="6"/>
        <v>0</v>
      </c>
      <c r="BG92" s="159">
        <f t="shared" si="7"/>
        <v>0</v>
      </c>
      <c r="BH92" s="19" t="s">
        <v>74</v>
      </c>
      <c r="BI92" s="159">
        <f t="shared" si="8"/>
        <v>0</v>
      </c>
      <c r="BJ92" s="19" t="s">
        <v>154</v>
      </c>
      <c r="BK92" s="19" t="s">
        <v>971</v>
      </c>
    </row>
    <row r="93" spans="2:63" s="1" customFormat="1" ht="39.950000000000003" customHeight="1" x14ac:dyDescent="0.3">
      <c r="B93" s="147"/>
      <c r="C93" s="148" t="s">
        <v>676</v>
      </c>
      <c r="D93" s="148" t="s">
        <v>149</v>
      </c>
      <c r="E93" s="149" t="s">
        <v>972</v>
      </c>
      <c r="F93" s="150" t="s">
        <v>973</v>
      </c>
      <c r="G93" s="151" t="s">
        <v>670</v>
      </c>
      <c r="H93" s="152">
        <v>25</v>
      </c>
      <c r="I93" s="153"/>
      <c r="J93" s="153"/>
      <c r="K93" s="150"/>
      <c r="L93" s="154"/>
      <c r="M93" s="155" t="s">
        <v>5</v>
      </c>
      <c r="N93" s="160" t="s">
        <v>37</v>
      </c>
      <c r="O93" s="161">
        <v>0</v>
      </c>
      <c r="P93" s="161">
        <f t="shared" si="0"/>
        <v>0</v>
      </c>
      <c r="Q93" s="161">
        <v>0</v>
      </c>
      <c r="R93" s="161">
        <f t="shared" si="1"/>
        <v>0</v>
      </c>
      <c r="S93" s="161">
        <v>0</v>
      </c>
      <c r="T93" s="162">
        <f t="shared" si="2"/>
        <v>0</v>
      </c>
      <c r="AP93" s="19" t="s">
        <v>153</v>
      </c>
      <c r="AR93" s="19" t="s">
        <v>149</v>
      </c>
      <c r="AS93" s="19" t="s">
        <v>76</v>
      </c>
      <c r="AW93" s="19" t="s">
        <v>146</v>
      </c>
      <c r="BC93" s="159">
        <f t="shared" si="3"/>
        <v>0</v>
      </c>
      <c r="BD93" s="159">
        <f t="shared" si="4"/>
        <v>0</v>
      </c>
      <c r="BE93" s="159">
        <f t="shared" si="5"/>
        <v>0</v>
      </c>
      <c r="BF93" s="159">
        <f t="shared" si="6"/>
        <v>0</v>
      </c>
      <c r="BG93" s="159">
        <f t="shared" si="7"/>
        <v>0</v>
      </c>
      <c r="BH93" s="19" t="s">
        <v>74</v>
      </c>
      <c r="BI93" s="159">
        <f t="shared" si="8"/>
        <v>0</v>
      </c>
      <c r="BJ93" s="19" t="s">
        <v>154</v>
      </c>
      <c r="BK93" s="19" t="s">
        <v>974</v>
      </c>
    </row>
    <row r="94" spans="2:63" s="1" customFormat="1" ht="39.950000000000003" customHeight="1" x14ac:dyDescent="0.3">
      <c r="B94" s="147"/>
      <c r="C94" s="148" t="s">
        <v>74</v>
      </c>
      <c r="D94" s="148" t="s">
        <v>149</v>
      </c>
      <c r="E94" s="149" t="s">
        <v>975</v>
      </c>
      <c r="F94" s="150" t="s">
        <v>976</v>
      </c>
      <c r="G94" s="151" t="s">
        <v>152</v>
      </c>
      <c r="H94" s="152">
        <v>1</v>
      </c>
      <c r="I94" s="153"/>
      <c r="J94" s="153"/>
      <c r="K94" s="150"/>
      <c r="L94" s="154"/>
      <c r="M94" s="155" t="s">
        <v>5</v>
      </c>
      <c r="N94" s="156" t="s">
        <v>37</v>
      </c>
      <c r="O94" s="157">
        <v>0</v>
      </c>
      <c r="P94" s="157">
        <f t="shared" si="0"/>
        <v>0</v>
      </c>
      <c r="Q94" s="157">
        <v>0</v>
      </c>
      <c r="R94" s="157">
        <f t="shared" si="1"/>
        <v>0</v>
      </c>
      <c r="S94" s="157">
        <v>0</v>
      </c>
      <c r="T94" s="158">
        <f t="shared" si="2"/>
        <v>0</v>
      </c>
      <c r="AP94" s="19" t="s">
        <v>153</v>
      </c>
      <c r="AR94" s="19" t="s">
        <v>149</v>
      </c>
      <c r="AS94" s="19" t="s">
        <v>76</v>
      </c>
      <c r="AW94" s="19" t="s">
        <v>146</v>
      </c>
      <c r="BC94" s="159">
        <f t="shared" si="3"/>
        <v>0</v>
      </c>
      <c r="BD94" s="159">
        <f t="shared" si="4"/>
        <v>0</v>
      </c>
      <c r="BE94" s="159">
        <f t="shared" si="5"/>
        <v>0</v>
      </c>
      <c r="BF94" s="159">
        <f t="shared" si="6"/>
        <v>0</v>
      </c>
      <c r="BG94" s="159">
        <f t="shared" si="7"/>
        <v>0</v>
      </c>
      <c r="BH94" s="19" t="s">
        <v>74</v>
      </c>
      <c r="BI94" s="159">
        <f t="shared" si="8"/>
        <v>0</v>
      </c>
      <c r="BJ94" s="19" t="s">
        <v>154</v>
      </c>
      <c r="BK94" s="19" t="s">
        <v>977</v>
      </c>
    </row>
    <row r="95" spans="2:63" s="1" customFormat="1" ht="6.95" customHeight="1" x14ac:dyDescent="0.3">
      <c r="B95" s="48"/>
      <c r="C95" s="49"/>
      <c r="D95" s="49"/>
      <c r="E95" s="49"/>
      <c r="F95" s="49"/>
      <c r="G95" s="49"/>
      <c r="H95" s="49"/>
      <c r="I95" s="49"/>
      <c r="J95" s="49"/>
      <c r="K95" s="49"/>
      <c r="L95" s="33"/>
    </row>
  </sheetData>
  <autoFilter ref="C77:K9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D.1.1 - Architektonicko -...</vt:lpstr>
      <vt:lpstr>D.1.4.a - Zdravotně techn...</vt:lpstr>
      <vt:lpstr>D.1.4.b - Plynové zařízení</vt:lpstr>
      <vt:lpstr>D.1.4.c - 01 - Zařízení p...</vt:lpstr>
      <vt:lpstr>D.1.4.c - 02 - Zařízení p...</vt:lpstr>
      <vt:lpstr>D.1.4.c - 03 - Zařízení p...</vt:lpstr>
      <vt:lpstr>D.1.4.c - 04 - Zařízení p...</vt:lpstr>
      <vt:lpstr>D.1.4.d - 01 - Zařízení v...</vt:lpstr>
      <vt:lpstr>D.1.4.d - 02 - Zařízení v...</vt:lpstr>
      <vt:lpstr>D.1.4.d - 03 - Zařízení v...</vt:lpstr>
      <vt:lpstr>D.1.4.d - 04 - Zařízení v...</vt:lpstr>
      <vt:lpstr>D.1.4.d - 05 - Zařízení v...</vt:lpstr>
      <vt:lpstr>D.1.4.e - SO02.1 - Koteln...</vt:lpstr>
      <vt:lpstr>D.1.4.g - Kotelna parní - MaR</vt:lpstr>
      <vt:lpstr>'D.1.1 - Architektonicko -...'!Názvy_tisku</vt:lpstr>
      <vt:lpstr>'D.1.4.a - Zdravotně techn...'!Názvy_tisku</vt:lpstr>
      <vt:lpstr>'D.1.4.b - Plynové zařízení'!Názvy_tisku</vt:lpstr>
      <vt:lpstr>'D.1.4.c - 01 - Zařízení p...'!Názvy_tisku</vt:lpstr>
      <vt:lpstr>'D.1.4.c - 02 - Zařízení p...'!Názvy_tisku</vt:lpstr>
      <vt:lpstr>'D.1.4.c - 03 - Zařízení p...'!Názvy_tisku</vt:lpstr>
      <vt:lpstr>'D.1.4.c - 04 - Zařízení p...'!Názvy_tisku</vt:lpstr>
      <vt:lpstr>'D.1.4.d - 01 - Zařízení v...'!Názvy_tisku</vt:lpstr>
      <vt:lpstr>'D.1.4.d - 02 - Zařízení v...'!Názvy_tisku</vt:lpstr>
      <vt:lpstr>'D.1.4.d - 03 - Zařízení v...'!Názvy_tisku</vt:lpstr>
      <vt:lpstr>'D.1.4.d - 04 - Zařízení v...'!Názvy_tisku</vt:lpstr>
      <vt:lpstr>'D.1.4.d - 05 - Zařízení v...'!Názvy_tisku</vt:lpstr>
      <vt:lpstr>'D.1.4.e - SO02.1 - Koteln...'!Názvy_tisku</vt:lpstr>
      <vt:lpstr>'D.1.4.g - Kotelna parní - MaR'!Názvy_tisku</vt:lpstr>
      <vt:lpstr>'Rekapitulace stavby'!Názvy_tisku</vt:lpstr>
      <vt:lpstr>'D.1.1 - Architektonicko -...'!Oblast_tisku</vt:lpstr>
      <vt:lpstr>'D.1.4.a - Zdravotně techn...'!Oblast_tisku</vt:lpstr>
      <vt:lpstr>'D.1.4.b - Plynové zařízení'!Oblast_tisku</vt:lpstr>
      <vt:lpstr>'D.1.4.c - 01 - Zařízení p...'!Oblast_tisku</vt:lpstr>
      <vt:lpstr>'D.1.4.c - 02 - Zařízení p...'!Oblast_tisku</vt:lpstr>
      <vt:lpstr>'D.1.4.c - 03 - Zařízení p...'!Oblast_tisku</vt:lpstr>
      <vt:lpstr>'D.1.4.c - 04 - Zařízení p...'!Oblast_tisku</vt:lpstr>
      <vt:lpstr>'D.1.4.d - 01 - Zařízení v...'!Oblast_tisku</vt:lpstr>
      <vt:lpstr>'D.1.4.d - 02 - Zařízení v...'!Oblast_tisku</vt:lpstr>
      <vt:lpstr>'D.1.4.d - 03 - Zařízení v...'!Oblast_tisku</vt:lpstr>
      <vt:lpstr>'D.1.4.d - 04 - Zařízení v...'!Oblast_tisku</vt:lpstr>
      <vt:lpstr>'D.1.4.d - 05 - Zařízení v...'!Oblast_tisku</vt:lpstr>
      <vt:lpstr>'D.1.4.e - SO02.1 - Koteln...'!Oblast_tisku</vt:lpstr>
      <vt:lpstr>'D.1.4.g - Kotelna parní - MaR'!Oblast_tisku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Hovorka</dc:creator>
  <cp:lastModifiedBy>Martin Hovorka</cp:lastModifiedBy>
  <cp:lastPrinted>2018-05-23T15:56:03Z</cp:lastPrinted>
  <dcterms:created xsi:type="dcterms:W3CDTF">2018-05-08T19:45:14Z</dcterms:created>
  <dcterms:modified xsi:type="dcterms:W3CDTF">2018-05-23T18:43:23Z</dcterms:modified>
</cp:coreProperties>
</file>